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9005"/>
  <fileSharing readOnlyRecommended="1"/>
  <workbookPr/>
  <mc:AlternateContent xmlns:mc="http://schemas.openxmlformats.org/markup-compatibility/2006">
    <mc:Choice Requires="x15">
      <x15ac:absPath xmlns:x15ac="http://schemas.microsoft.com/office/spreadsheetml/2010/11/ac" url="/Users/malansoj/Dropbox/Senate/Administration Study/Report Final/"/>
    </mc:Choice>
  </mc:AlternateContent>
  <bookViews>
    <workbookView xWindow="0" yWindow="460" windowWidth="33600" windowHeight="20540" tabRatio="500"/>
  </bookViews>
  <sheets>
    <sheet name="Introduction" sheetId="2" r:id="rId1"/>
    <sheet name="Expenses and Headcount" sheetId="1" r:id="rId2"/>
    <sheet name="Summary" sheetId="3" r:id="rId3"/>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L22" i="3" l="1"/>
  <c r="L18" i="3"/>
  <c r="K22" i="3"/>
  <c r="K18" i="3"/>
  <c r="J18" i="3"/>
  <c r="J22" i="3"/>
  <c r="I22" i="3"/>
  <c r="I18" i="3"/>
  <c r="H22" i="3"/>
  <c r="H18" i="3"/>
  <c r="G22" i="3"/>
  <c r="G18" i="3"/>
  <c r="F22" i="3"/>
  <c r="F18" i="3"/>
  <c r="D22" i="3"/>
  <c r="E22" i="3"/>
  <c r="E18" i="3"/>
  <c r="D18" i="3"/>
  <c r="C22" i="3"/>
  <c r="C18" i="3"/>
  <c r="B22" i="3"/>
  <c r="B6" i="3"/>
  <c r="B7" i="3"/>
  <c r="B8" i="3"/>
  <c r="B9" i="3"/>
  <c r="B10" i="3"/>
  <c r="B11" i="3"/>
  <c r="B19" i="3"/>
  <c r="B18" i="3"/>
  <c r="K4" i="3"/>
  <c r="K5" i="3"/>
  <c r="K6" i="3"/>
  <c r="K7" i="3"/>
  <c r="K8" i="3"/>
  <c r="K9" i="3"/>
  <c r="K10" i="3"/>
  <c r="K11" i="3"/>
  <c r="K21" i="3"/>
  <c r="I4" i="3"/>
  <c r="I5" i="3"/>
  <c r="I6" i="3"/>
  <c r="I7" i="3"/>
  <c r="I8" i="3"/>
  <c r="I9" i="3"/>
  <c r="I10" i="3"/>
  <c r="I11" i="3"/>
  <c r="I21" i="3"/>
  <c r="F4" i="3"/>
  <c r="F5" i="3"/>
  <c r="F6" i="3"/>
  <c r="F7" i="3"/>
  <c r="F8" i="3"/>
  <c r="F9" i="3"/>
  <c r="F10" i="3"/>
  <c r="F11" i="3"/>
  <c r="F21" i="3"/>
  <c r="D4" i="3"/>
  <c r="D5" i="3"/>
  <c r="D6" i="3"/>
  <c r="D7" i="3"/>
  <c r="D8" i="3"/>
  <c r="D9" i="3"/>
  <c r="D10" i="3"/>
  <c r="D11" i="3"/>
  <c r="D21" i="3"/>
  <c r="B4" i="3"/>
  <c r="B5" i="3"/>
  <c r="B21" i="3"/>
  <c r="K15" i="3"/>
  <c r="L21" i="3"/>
  <c r="K2" i="3"/>
  <c r="K3" i="3"/>
  <c r="K12" i="3"/>
  <c r="K13" i="3"/>
  <c r="K14" i="3"/>
  <c r="K23" i="3"/>
  <c r="L23" i="3"/>
  <c r="K24" i="3"/>
  <c r="L24" i="3"/>
  <c r="K25" i="3"/>
  <c r="L25" i="3"/>
  <c r="K26" i="3"/>
  <c r="L26" i="3"/>
  <c r="I15" i="3"/>
  <c r="J21" i="3"/>
  <c r="I2" i="3"/>
  <c r="I3" i="3"/>
  <c r="I12" i="3"/>
  <c r="I13" i="3"/>
  <c r="I14" i="3"/>
  <c r="I23" i="3"/>
  <c r="J23" i="3"/>
  <c r="I24" i="3"/>
  <c r="J24" i="3"/>
  <c r="I25" i="3"/>
  <c r="J25" i="3"/>
  <c r="I26" i="3"/>
  <c r="J26" i="3"/>
  <c r="F15" i="3"/>
  <c r="G21" i="3"/>
  <c r="H21" i="3"/>
  <c r="F2" i="3"/>
  <c r="F3" i="3"/>
  <c r="F12" i="3"/>
  <c r="F13" i="3"/>
  <c r="F14" i="3"/>
  <c r="F23" i="3"/>
  <c r="G23" i="3"/>
  <c r="B2" i="3"/>
  <c r="B3" i="3"/>
  <c r="B12" i="3"/>
  <c r="B13" i="3"/>
  <c r="B14" i="3"/>
  <c r="B23" i="3"/>
  <c r="H23" i="3"/>
  <c r="F24" i="3"/>
  <c r="G24" i="3"/>
  <c r="B24" i="3"/>
  <c r="H24" i="3"/>
  <c r="F25" i="3"/>
  <c r="G25" i="3"/>
  <c r="B25" i="3"/>
  <c r="H25" i="3"/>
  <c r="F26" i="3"/>
  <c r="G26" i="3"/>
  <c r="B26" i="3"/>
  <c r="H26" i="3"/>
  <c r="D15" i="3"/>
  <c r="E21" i="3"/>
  <c r="D2" i="3"/>
  <c r="D3" i="3"/>
  <c r="D12" i="3"/>
  <c r="D13" i="3"/>
  <c r="D14" i="3"/>
  <c r="D23" i="3"/>
  <c r="E23" i="3"/>
  <c r="D24" i="3"/>
  <c r="E24" i="3"/>
  <c r="D25" i="3"/>
  <c r="E25" i="3"/>
  <c r="D26" i="3"/>
  <c r="E26" i="3"/>
  <c r="B15" i="3"/>
  <c r="C21" i="3"/>
  <c r="C23" i="3"/>
  <c r="C24" i="3"/>
  <c r="C25" i="3"/>
  <c r="C26" i="3"/>
  <c r="K19" i="3"/>
  <c r="L19" i="3"/>
  <c r="I19" i="3"/>
  <c r="J19" i="3"/>
  <c r="F19" i="3"/>
  <c r="G19" i="3"/>
  <c r="H19" i="3"/>
  <c r="D19" i="3"/>
  <c r="E19" i="3"/>
  <c r="C19" i="3"/>
  <c r="F20" i="3"/>
  <c r="B20" i="3"/>
  <c r="H20" i="3"/>
  <c r="D29" i="3"/>
  <c r="D30" i="3"/>
  <c r="E30" i="3"/>
  <c r="E29" i="3"/>
  <c r="B29" i="3"/>
  <c r="B30" i="3"/>
  <c r="C30" i="3"/>
  <c r="C29" i="3"/>
  <c r="K20" i="3"/>
  <c r="L20" i="3"/>
  <c r="I20" i="3"/>
  <c r="J20" i="3"/>
  <c r="G20" i="3"/>
  <c r="D20" i="3"/>
  <c r="E20" i="3"/>
  <c r="C20" i="3"/>
  <c r="H15" i="3"/>
  <c r="H3" i="3"/>
  <c r="H4" i="3"/>
  <c r="H5" i="3"/>
  <c r="H6" i="3"/>
  <c r="H7" i="3"/>
  <c r="H8" i="3"/>
  <c r="H9" i="3"/>
  <c r="H10" i="3"/>
  <c r="H11" i="3"/>
  <c r="H12" i="3"/>
  <c r="H13" i="3"/>
  <c r="H2" i="3"/>
  <c r="L13" i="3"/>
  <c r="L12" i="3"/>
  <c r="L11" i="3"/>
  <c r="L10" i="3"/>
  <c r="L9" i="3"/>
  <c r="L8" i="3"/>
  <c r="L7" i="3"/>
  <c r="L6" i="3"/>
  <c r="L5" i="3"/>
  <c r="L4" i="3"/>
  <c r="L3" i="3"/>
  <c r="L2" i="3"/>
  <c r="J13" i="3"/>
  <c r="J12" i="3"/>
  <c r="J11" i="3"/>
  <c r="J10" i="3"/>
  <c r="J9" i="3"/>
  <c r="J8" i="3"/>
  <c r="J7" i="3"/>
  <c r="J6" i="3"/>
  <c r="J5" i="3"/>
  <c r="J4" i="3"/>
  <c r="J3" i="3"/>
  <c r="J2" i="3"/>
  <c r="G13" i="3"/>
  <c r="G12" i="3"/>
  <c r="G11" i="3"/>
  <c r="G10" i="3"/>
  <c r="G9" i="3"/>
  <c r="G8" i="3"/>
  <c r="G7" i="3"/>
  <c r="G6" i="3"/>
  <c r="G5" i="3"/>
  <c r="G4" i="3"/>
  <c r="G3" i="3"/>
  <c r="G2" i="3"/>
  <c r="E13" i="3"/>
  <c r="E12" i="3"/>
  <c r="E11" i="3"/>
  <c r="E10" i="3"/>
  <c r="E9" i="3"/>
  <c r="E8" i="3"/>
  <c r="E7" i="3"/>
  <c r="E6" i="3"/>
  <c r="E5" i="3"/>
  <c r="E4" i="3"/>
  <c r="E3" i="3"/>
  <c r="E2" i="3"/>
  <c r="C3" i="3"/>
  <c r="C4" i="3"/>
  <c r="C5" i="3"/>
  <c r="C6" i="3"/>
  <c r="C7" i="3"/>
  <c r="C8" i="3"/>
  <c r="C9" i="3"/>
  <c r="C10" i="3"/>
  <c r="C11" i="3"/>
  <c r="C12" i="3"/>
  <c r="C13" i="3"/>
  <c r="C2" i="3"/>
  <c r="Z312" i="1"/>
  <c r="J309" i="1"/>
  <c r="U282" i="1"/>
  <c r="U289" i="1"/>
  <c r="Z292" i="1"/>
  <c r="AA292" i="1"/>
  <c r="AB292" i="1"/>
  <c r="X283" i="1"/>
  <c r="X284" i="1"/>
  <c r="X285" i="1"/>
  <c r="X286" i="1"/>
  <c r="X287" i="1"/>
  <c r="X288" i="1"/>
  <c r="X290" i="1"/>
  <c r="X291" i="1"/>
  <c r="X292" i="1"/>
  <c r="X269" i="1"/>
  <c r="X270" i="1"/>
  <c r="X271" i="1"/>
  <c r="X272" i="1"/>
  <c r="X273" i="1"/>
  <c r="X274" i="1"/>
  <c r="X275" i="1"/>
  <c r="X276" i="1"/>
  <c r="X277" i="1"/>
  <c r="X278" i="1"/>
  <c r="T279" i="1"/>
  <c r="X279" i="1"/>
  <c r="X280" i="1"/>
  <c r="X281" i="1"/>
  <c r="T282" i="1"/>
  <c r="X282" i="1"/>
  <c r="T289" i="1"/>
  <c r="X289" i="1"/>
  <c r="AC292" i="1"/>
  <c r="Y292" i="1"/>
  <c r="U261" i="1"/>
  <c r="U263" i="1"/>
  <c r="U264" i="1"/>
  <c r="U265" i="1"/>
  <c r="U267" i="1"/>
  <c r="Z268" i="1"/>
  <c r="AA268" i="1"/>
  <c r="AB268" i="1"/>
  <c r="X268" i="1"/>
  <c r="X261" i="1"/>
  <c r="X262" i="1"/>
  <c r="T263" i="1"/>
  <c r="X263" i="1"/>
  <c r="T264" i="1"/>
  <c r="X264" i="1"/>
  <c r="T265" i="1"/>
  <c r="X265" i="1"/>
  <c r="X266" i="1"/>
  <c r="T267" i="1"/>
  <c r="X267" i="1"/>
  <c r="AC268" i="1"/>
  <c r="Y268" i="1"/>
  <c r="U245" i="1"/>
  <c r="U247" i="1"/>
  <c r="U248" i="1"/>
  <c r="U249" i="1"/>
  <c r="U250" i="1"/>
  <c r="U251" i="1"/>
  <c r="U252" i="1"/>
  <c r="U256" i="1"/>
  <c r="U257" i="1"/>
  <c r="U258" i="1"/>
  <c r="U259" i="1"/>
  <c r="U260" i="1"/>
  <c r="Z260" i="1"/>
  <c r="AA260" i="1"/>
  <c r="W251" i="1"/>
  <c r="AB260" i="1"/>
  <c r="T245" i="1"/>
  <c r="X245" i="1"/>
  <c r="X246" i="1"/>
  <c r="T247" i="1"/>
  <c r="X247" i="1"/>
  <c r="T248" i="1"/>
  <c r="X248" i="1"/>
  <c r="T249" i="1"/>
  <c r="X249" i="1"/>
  <c r="T250" i="1"/>
  <c r="X250" i="1"/>
  <c r="T251" i="1"/>
  <c r="X251" i="1"/>
  <c r="T252" i="1"/>
  <c r="X252" i="1"/>
  <c r="X253" i="1"/>
  <c r="X254" i="1"/>
  <c r="X255" i="1"/>
  <c r="T256" i="1"/>
  <c r="X256" i="1"/>
  <c r="T257" i="1"/>
  <c r="X257" i="1"/>
  <c r="T258" i="1"/>
  <c r="X258" i="1"/>
  <c r="T259" i="1"/>
  <c r="X259" i="1"/>
  <c r="T260" i="1"/>
  <c r="X260" i="1"/>
  <c r="AC260" i="1"/>
  <c r="Y260" i="1"/>
  <c r="U217" i="1"/>
  <c r="U218" i="1"/>
  <c r="U219" i="1"/>
  <c r="U220" i="1"/>
  <c r="U221" i="1"/>
  <c r="U222" i="1"/>
  <c r="U223" i="1"/>
  <c r="U224" i="1"/>
  <c r="U228" i="1"/>
  <c r="U231" i="1"/>
  <c r="U234" i="1"/>
  <c r="U236" i="1"/>
  <c r="U237" i="1"/>
  <c r="U238" i="1"/>
  <c r="U240" i="1"/>
  <c r="J242" i="1"/>
  <c r="U242" i="1"/>
  <c r="Z244" i="1"/>
  <c r="AA244" i="1"/>
  <c r="AB244" i="1"/>
  <c r="T217" i="1"/>
  <c r="X217" i="1"/>
  <c r="T218" i="1"/>
  <c r="X218" i="1"/>
  <c r="T219" i="1"/>
  <c r="X219" i="1"/>
  <c r="T220" i="1"/>
  <c r="X220" i="1"/>
  <c r="T221" i="1"/>
  <c r="X221" i="1"/>
  <c r="T222" i="1"/>
  <c r="X222" i="1"/>
  <c r="T223" i="1"/>
  <c r="X223" i="1"/>
  <c r="T224" i="1"/>
  <c r="X224" i="1"/>
  <c r="X225" i="1"/>
  <c r="T226" i="1"/>
  <c r="X226" i="1"/>
  <c r="X227" i="1"/>
  <c r="T228" i="1"/>
  <c r="X228" i="1"/>
  <c r="T229" i="1"/>
  <c r="X229" i="1"/>
  <c r="X230" i="1"/>
  <c r="T231" i="1"/>
  <c r="X231" i="1"/>
  <c r="T232" i="1"/>
  <c r="X232" i="1"/>
  <c r="X233" i="1"/>
  <c r="T234" i="1"/>
  <c r="X234" i="1"/>
  <c r="T235" i="1"/>
  <c r="X235" i="1"/>
  <c r="T236" i="1"/>
  <c r="X236" i="1"/>
  <c r="T237" i="1"/>
  <c r="X237" i="1"/>
  <c r="T238" i="1"/>
  <c r="X238" i="1"/>
  <c r="T239" i="1"/>
  <c r="X239" i="1"/>
  <c r="T240" i="1"/>
  <c r="X240" i="1"/>
  <c r="X241" i="1"/>
  <c r="T242" i="1"/>
  <c r="X242" i="1"/>
  <c r="T243" i="1"/>
  <c r="X243" i="1"/>
  <c r="X244" i="1"/>
  <c r="AC244" i="1"/>
  <c r="Y244" i="1"/>
  <c r="U187" i="1"/>
  <c r="U188" i="1"/>
  <c r="U189" i="1"/>
  <c r="U192" i="1"/>
  <c r="U197" i="1"/>
  <c r="U198" i="1"/>
  <c r="U201" i="1"/>
  <c r="U205" i="1"/>
  <c r="U207" i="1"/>
  <c r="U209" i="1"/>
  <c r="U213" i="1"/>
  <c r="Z216" i="1"/>
  <c r="AA216" i="1"/>
  <c r="AB216" i="1"/>
  <c r="T187" i="1"/>
  <c r="X187" i="1"/>
  <c r="T188" i="1"/>
  <c r="X188" i="1"/>
  <c r="T189" i="1"/>
  <c r="X189" i="1"/>
  <c r="X190" i="1"/>
  <c r="X191" i="1"/>
  <c r="T192" i="1"/>
  <c r="X192" i="1"/>
  <c r="X193" i="1"/>
  <c r="T194" i="1"/>
  <c r="X194" i="1"/>
  <c r="X195" i="1"/>
  <c r="X196" i="1"/>
  <c r="T197" i="1"/>
  <c r="X197" i="1"/>
  <c r="T198" i="1"/>
  <c r="X198" i="1"/>
  <c r="X199" i="1"/>
  <c r="X200" i="1"/>
  <c r="T201" i="1"/>
  <c r="X201" i="1"/>
  <c r="X202" i="1"/>
  <c r="T203" i="1"/>
  <c r="X203" i="1"/>
  <c r="X204" i="1"/>
  <c r="T205" i="1"/>
  <c r="X205" i="1"/>
  <c r="X206" i="1"/>
  <c r="T207" i="1"/>
  <c r="X207" i="1"/>
  <c r="T208" i="1"/>
  <c r="X208" i="1"/>
  <c r="T209" i="1"/>
  <c r="X209" i="1"/>
  <c r="T210" i="1"/>
  <c r="X210" i="1"/>
  <c r="T211" i="1"/>
  <c r="X211" i="1"/>
  <c r="X212" i="1"/>
  <c r="T213" i="1"/>
  <c r="X213" i="1"/>
  <c r="X214" i="1"/>
  <c r="T215" i="1"/>
  <c r="X215" i="1"/>
  <c r="X216" i="1"/>
  <c r="AC216" i="1"/>
  <c r="Y216" i="1"/>
  <c r="U173" i="1"/>
  <c r="U174" i="1"/>
  <c r="U175" i="1"/>
  <c r="U177" i="1"/>
  <c r="U178" i="1"/>
  <c r="U179" i="1"/>
  <c r="U182" i="1"/>
  <c r="U183" i="1"/>
  <c r="U185" i="1"/>
  <c r="U186" i="1"/>
  <c r="Z186" i="1"/>
  <c r="AA186" i="1"/>
  <c r="AB186" i="1"/>
  <c r="T173" i="1"/>
  <c r="X173" i="1"/>
  <c r="T174" i="1"/>
  <c r="X174" i="1"/>
  <c r="T175" i="1"/>
  <c r="X175" i="1"/>
  <c r="T176" i="1"/>
  <c r="X176" i="1"/>
  <c r="T177" i="1"/>
  <c r="X177" i="1"/>
  <c r="T178" i="1"/>
  <c r="X178" i="1"/>
  <c r="T179" i="1"/>
  <c r="X179" i="1"/>
  <c r="T180" i="1"/>
  <c r="X180" i="1"/>
  <c r="X181" i="1"/>
  <c r="T182" i="1"/>
  <c r="X182" i="1"/>
  <c r="T183" i="1"/>
  <c r="X183" i="1"/>
  <c r="X184" i="1"/>
  <c r="T185" i="1"/>
  <c r="X185" i="1"/>
  <c r="T186" i="1"/>
  <c r="X186" i="1"/>
  <c r="AC186" i="1"/>
  <c r="Y186" i="1"/>
  <c r="U161" i="1"/>
  <c r="U162" i="1"/>
  <c r="U163" i="1"/>
  <c r="U164" i="1"/>
  <c r="U165" i="1"/>
  <c r="U166" i="1"/>
  <c r="U167" i="1"/>
  <c r="U168" i="1"/>
  <c r="U169" i="1"/>
  <c r="U170" i="1"/>
  <c r="U171" i="1"/>
  <c r="U172" i="1"/>
  <c r="Z172" i="1"/>
  <c r="AA172" i="1"/>
  <c r="AB172" i="1"/>
  <c r="T161" i="1"/>
  <c r="X161" i="1"/>
  <c r="T162" i="1"/>
  <c r="X162" i="1"/>
  <c r="T163" i="1"/>
  <c r="X163" i="1"/>
  <c r="X164" i="1"/>
  <c r="T165" i="1"/>
  <c r="X165" i="1"/>
  <c r="T166" i="1"/>
  <c r="X166" i="1"/>
  <c r="T167" i="1"/>
  <c r="X167" i="1"/>
  <c r="T168" i="1"/>
  <c r="X168" i="1"/>
  <c r="T169" i="1"/>
  <c r="X169" i="1"/>
  <c r="T170" i="1"/>
  <c r="X170" i="1"/>
  <c r="T171" i="1"/>
  <c r="X171" i="1"/>
  <c r="T172" i="1"/>
  <c r="X172" i="1"/>
  <c r="AC172" i="1"/>
  <c r="Y172" i="1"/>
  <c r="U100" i="1"/>
  <c r="U104" i="1"/>
  <c r="U109" i="1"/>
  <c r="U111" i="1"/>
  <c r="U112" i="1"/>
  <c r="U114" i="1"/>
  <c r="U115" i="1"/>
  <c r="U117" i="1"/>
  <c r="U119" i="1"/>
  <c r="U122" i="1"/>
  <c r="U124" i="1"/>
  <c r="U125" i="1"/>
  <c r="U127" i="1"/>
  <c r="U129" i="1"/>
  <c r="U130" i="1"/>
  <c r="U131" i="1"/>
  <c r="U133" i="1"/>
  <c r="U134" i="1"/>
  <c r="U135" i="1"/>
  <c r="U136" i="1"/>
  <c r="U137" i="1"/>
  <c r="U138" i="1"/>
  <c r="U139" i="1"/>
  <c r="U141" i="1"/>
  <c r="U142" i="1"/>
  <c r="U144" i="1"/>
  <c r="U145" i="1"/>
  <c r="U150" i="1"/>
  <c r="U152" i="1"/>
  <c r="U154" i="1"/>
  <c r="U155" i="1"/>
  <c r="U156" i="1"/>
  <c r="U157" i="1"/>
  <c r="U158" i="1"/>
  <c r="U159" i="1"/>
  <c r="Z160" i="1"/>
  <c r="AA160" i="1"/>
  <c r="AB160" i="1"/>
  <c r="T100" i="1"/>
  <c r="X100" i="1"/>
  <c r="X101" i="1"/>
  <c r="X102" i="1"/>
  <c r="X103" i="1"/>
  <c r="T104" i="1"/>
  <c r="X104" i="1"/>
  <c r="X105" i="1"/>
  <c r="X106" i="1"/>
  <c r="X107" i="1"/>
  <c r="X108" i="1"/>
  <c r="T109" i="1"/>
  <c r="X109" i="1"/>
  <c r="X110" i="1"/>
  <c r="T111" i="1"/>
  <c r="X111" i="1"/>
  <c r="T112" i="1"/>
  <c r="X112" i="1"/>
  <c r="X113" i="1"/>
  <c r="T114" i="1"/>
  <c r="X114" i="1"/>
  <c r="T115" i="1"/>
  <c r="X115" i="1"/>
  <c r="X116" i="1"/>
  <c r="T117" i="1"/>
  <c r="X117" i="1"/>
  <c r="X118" i="1"/>
  <c r="T119" i="1"/>
  <c r="X119" i="1"/>
  <c r="X120" i="1"/>
  <c r="X121" i="1"/>
  <c r="T122" i="1"/>
  <c r="X122" i="1"/>
  <c r="X123" i="1"/>
  <c r="T124" i="1"/>
  <c r="X124" i="1"/>
  <c r="T125" i="1"/>
  <c r="X125" i="1"/>
  <c r="T126" i="1"/>
  <c r="X126" i="1"/>
  <c r="T127" i="1"/>
  <c r="X127" i="1"/>
  <c r="X128" i="1"/>
  <c r="T129" i="1"/>
  <c r="X129" i="1"/>
  <c r="T130" i="1"/>
  <c r="X130" i="1"/>
  <c r="T131" i="1"/>
  <c r="X131" i="1"/>
  <c r="T132" i="1"/>
  <c r="X132" i="1"/>
  <c r="T133" i="1"/>
  <c r="X133" i="1"/>
  <c r="T134" i="1"/>
  <c r="X134" i="1"/>
  <c r="T135" i="1"/>
  <c r="X135" i="1"/>
  <c r="T136" i="1"/>
  <c r="X136" i="1"/>
  <c r="T137" i="1"/>
  <c r="X137" i="1"/>
  <c r="T138" i="1"/>
  <c r="X138" i="1"/>
  <c r="T139" i="1"/>
  <c r="X139" i="1"/>
  <c r="T140" i="1"/>
  <c r="X140" i="1"/>
  <c r="T141" i="1"/>
  <c r="X141" i="1"/>
  <c r="T142" i="1"/>
  <c r="X142" i="1"/>
  <c r="X143" i="1"/>
  <c r="T144" i="1"/>
  <c r="X144" i="1"/>
  <c r="T145" i="1"/>
  <c r="X145" i="1"/>
  <c r="X146" i="1"/>
  <c r="X147" i="1"/>
  <c r="X148" i="1"/>
  <c r="X149" i="1"/>
  <c r="T150" i="1"/>
  <c r="X150" i="1"/>
  <c r="X151" i="1"/>
  <c r="T152" i="1"/>
  <c r="X152" i="1"/>
  <c r="T153" i="1"/>
  <c r="X153" i="1"/>
  <c r="T154" i="1"/>
  <c r="X154" i="1"/>
  <c r="T155" i="1"/>
  <c r="X155" i="1"/>
  <c r="T156" i="1"/>
  <c r="X156" i="1"/>
  <c r="T157" i="1"/>
  <c r="X157" i="1"/>
  <c r="T158" i="1"/>
  <c r="X158" i="1"/>
  <c r="T159" i="1"/>
  <c r="X159" i="1"/>
  <c r="X160" i="1"/>
  <c r="AC160" i="1"/>
  <c r="Y160" i="1"/>
  <c r="U64" i="1"/>
  <c r="U65" i="1"/>
  <c r="U66" i="1"/>
  <c r="U67" i="1"/>
  <c r="U68" i="1"/>
  <c r="U70" i="1"/>
  <c r="U72" i="1"/>
  <c r="U73" i="1"/>
  <c r="U74" i="1"/>
  <c r="U76" i="1"/>
  <c r="U77" i="1"/>
  <c r="U81" i="1"/>
  <c r="U82" i="1"/>
  <c r="U83" i="1"/>
  <c r="U84" i="1"/>
  <c r="U85" i="1"/>
  <c r="U87" i="1"/>
  <c r="U90" i="1"/>
  <c r="U91" i="1"/>
  <c r="U92" i="1"/>
  <c r="U97" i="1"/>
  <c r="U98" i="1"/>
  <c r="U99" i="1"/>
  <c r="Z99" i="1"/>
  <c r="AA99" i="1"/>
  <c r="AB99" i="1"/>
  <c r="T64" i="1"/>
  <c r="X64" i="1"/>
  <c r="T65" i="1"/>
  <c r="X65" i="1"/>
  <c r="T66" i="1"/>
  <c r="X66" i="1"/>
  <c r="T67" i="1"/>
  <c r="X67" i="1"/>
  <c r="T68" i="1"/>
  <c r="X68" i="1"/>
  <c r="X69" i="1"/>
  <c r="T70" i="1"/>
  <c r="X70" i="1"/>
  <c r="X71" i="1"/>
  <c r="T72" i="1"/>
  <c r="X72" i="1"/>
  <c r="T73" i="1"/>
  <c r="X73" i="1"/>
  <c r="T74" i="1"/>
  <c r="X74" i="1"/>
  <c r="X75" i="1"/>
  <c r="T76" i="1"/>
  <c r="X76" i="1"/>
  <c r="T77" i="1"/>
  <c r="X77" i="1"/>
  <c r="X78" i="1"/>
  <c r="T79" i="1"/>
  <c r="X79" i="1"/>
  <c r="T80" i="1"/>
  <c r="X80" i="1"/>
  <c r="T81" i="1"/>
  <c r="X81" i="1"/>
  <c r="T82" i="1"/>
  <c r="X82" i="1"/>
  <c r="T83" i="1"/>
  <c r="X83" i="1"/>
  <c r="T84" i="1"/>
  <c r="X84" i="1"/>
  <c r="T85" i="1"/>
  <c r="X85" i="1"/>
  <c r="X86" i="1"/>
  <c r="T87" i="1"/>
  <c r="X87" i="1"/>
  <c r="X88" i="1"/>
  <c r="T89" i="1"/>
  <c r="X89" i="1"/>
  <c r="T90" i="1"/>
  <c r="X90" i="1"/>
  <c r="T91" i="1"/>
  <c r="X91" i="1"/>
  <c r="T92" i="1"/>
  <c r="X92" i="1"/>
  <c r="X93" i="1"/>
  <c r="X94" i="1"/>
  <c r="X95" i="1"/>
  <c r="X96" i="1"/>
  <c r="T97" i="1"/>
  <c r="X97" i="1"/>
  <c r="T98" i="1"/>
  <c r="X98" i="1"/>
  <c r="T99" i="1"/>
  <c r="X99" i="1"/>
  <c r="AC99" i="1"/>
  <c r="Y99" i="1"/>
  <c r="U48" i="1"/>
  <c r="U49" i="1"/>
  <c r="U52" i="1"/>
  <c r="U53" i="1"/>
  <c r="U57" i="1"/>
  <c r="U58" i="1"/>
  <c r="U61" i="1"/>
  <c r="U62" i="1"/>
  <c r="U63" i="1"/>
  <c r="Z63" i="1"/>
  <c r="AA63" i="1"/>
  <c r="AB63" i="1"/>
  <c r="T48" i="1"/>
  <c r="X48" i="1"/>
  <c r="T49" i="1"/>
  <c r="X49" i="1"/>
  <c r="X50" i="1"/>
  <c r="X51" i="1"/>
  <c r="T52" i="1"/>
  <c r="X52" i="1"/>
  <c r="T53" i="1"/>
  <c r="X53" i="1"/>
  <c r="T54" i="1"/>
  <c r="X54" i="1"/>
  <c r="X55" i="1"/>
  <c r="X56" i="1"/>
  <c r="T57" i="1"/>
  <c r="X57" i="1"/>
  <c r="T58" i="1"/>
  <c r="X58" i="1"/>
  <c r="X59" i="1"/>
  <c r="X60" i="1"/>
  <c r="T61" i="1"/>
  <c r="X61" i="1"/>
  <c r="T62" i="1"/>
  <c r="X62" i="1"/>
  <c r="T63" i="1"/>
  <c r="X63" i="1"/>
  <c r="AC63" i="1"/>
  <c r="Y63" i="1"/>
  <c r="D313" i="1"/>
  <c r="E313" i="1"/>
  <c r="F313" i="1"/>
  <c r="G313" i="1"/>
  <c r="H313" i="1"/>
  <c r="I313" i="1"/>
  <c r="J313" i="1"/>
  <c r="K313" i="1"/>
  <c r="L313" i="1"/>
  <c r="M313" i="1"/>
  <c r="N313" i="1"/>
  <c r="O313" i="1"/>
  <c r="P313" i="1"/>
  <c r="Q313" i="1"/>
  <c r="R313" i="1"/>
  <c r="S313" i="1"/>
  <c r="T9" i="1"/>
  <c r="T11" i="1"/>
  <c r="T12" i="1"/>
  <c r="T13" i="1"/>
  <c r="T15" i="1"/>
  <c r="T16" i="1"/>
  <c r="T17" i="1"/>
  <c r="T24" i="1"/>
  <c r="T25" i="1"/>
  <c r="T26" i="1"/>
  <c r="T27" i="1"/>
  <c r="T28" i="1"/>
  <c r="T29" i="1"/>
  <c r="T30" i="1"/>
  <c r="T35" i="1"/>
  <c r="T36" i="1"/>
  <c r="T37" i="1"/>
  <c r="T39" i="1"/>
  <c r="T41" i="1"/>
  <c r="T42" i="1"/>
  <c r="T43" i="1"/>
  <c r="T44" i="1"/>
  <c r="T45" i="1"/>
  <c r="T47" i="1"/>
  <c r="T3" i="1"/>
  <c r="T313" i="1"/>
  <c r="U9" i="1"/>
  <c r="U11" i="1"/>
  <c r="U12" i="1"/>
  <c r="U13" i="1"/>
  <c r="U15" i="1"/>
  <c r="U16" i="1"/>
  <c r="U17" i="1"/>
  <c r="U24" i="1"/>
  <c r="U27" i="1"/>
  <c r="U28" i="1"/>
  <c r="U29" i="1"/>
  <c r="U30" i="1"/>
  <c r="U35" i="1"/>
  <c r="U36" i="1"/>
  <c r="U37" i="1"/>
  <c r="U39" i="1"/>
  <c r="U41" i="1"/>
  <c r="U42" i="1"/>
  <c r="U43" i="1"/>
  <c r="U44" i="1"/>
  <c r="U46" i="1"/>
  <c r="U47" i="1"/>
  <c r="U293" i="1"/>
  <c r="U294" i="1"/>
  <c r="U297" i="1"/>
  <c r="U305" i="1"/>
  <c r="U306" i="1"/>
  <c r="U312" i="1"/>
  <c r="U3" i="1"/>
  <c r="U313" i="1"/>
  <c r="V313" i="1"/>
  <c r="W313" i="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3" i="1"/>
  <c r="X313" i="1"/>
  <c r="Y11" i="1"/>
  <c r="Y47" i="1"/>
  <c r="Y313" i="1"/>
  <c r="Z11" i="1"/>
  <c r="Z47" i="1"/>
  <c r="Z313" i="1"/>
  <c r="AA11" i="1"/>
  <c r="AA47" i="1"/>
  <c r="AA313" i="1"/>
  <c r="AB11" i="1"/>
  <c r="AB47" i="1"/>
  <c r="AB313" i="1"/>
  <c r="AC11" i="1"/>
  <c r="AC47" i="1"/>
  <c r="AC313" i="1"/>
  <c r="C313" i="1"/>
</calcChain>
</file>

<file path=xl/comments1.xml><?xml version="1.0" encoding="utf-8"?>
<comments xmlns="http://schemas.openxmlformats.org/spreadsheetml/2006/main">
  <authors>
    <author>Jeffrey Malanson</author>
    <author>Microsoft Office User</author>
  </authors>
  <commentList>
    <comment ref="C3" authorId="0">
      <text>
        <r>
          <rPr>
            <b/>
            <sz val="10"/>
            <color indexed="81"/>
            <rFont val="Calibri"/>
            <family val="2"/>
          </rPr>
          <t>Jeffrey Malanson:</t>
        </r>
        <r>
          <rPr>
            <sz val="10"/>
            <color indexed="81"/>
            <rFont val="Calibri"/>
            <family val="2"/>
          </rPr>
          <t xml:space="preserve">
Faculty Athletics Representative Stipend</t>
        </r>
      </text>
    </comment>
    <comment ref="H306" authorId="1">
      <text>
        <r>
          <rPr>
            <b/>
            <sz val="10"/>
            <color indexed="81"/>
            <rFont val="Calibri"/>
            <family val="2"/>
          </rPr>
          <t>Microsoft Office User:</t>
        </r>
        <r>
          <rPr>
            <sz val="10"/>
            <color indexed="81"/>
            <rFont val="Calibri"/>
            <family val="2"/>
          </rPr>
          <t xml:space="preserve">
20 CLs who appear in department headcounts but in the DCS budget</t>
        </r>
      </text>
    </comment>
  </commentList>
</comments>
</file>

<file path=xl/sharedStrings.xml><?xml version="1.0" encoding="utf-8"?>
<sst xmlns="http://schemas.openxmlformats.org/spreadsheetml/2006/main" count="459" uniqueCount="366">
  <si>
    <t>Unit</t>
  </si>
  <si>
    <t>Faculty</t>
  </si>
  <si>
    <t>Professor</t>
  </si>
  <si>
    <t>Associate</t>
  </si>
  <si>
    <t>Assistant</t>
  </si>
  <si>
    <t>Instructor</t>
  </si>
  <si>
    <t>Mgmt/Admin/Prof</t>
  </si>
  <si>
    <t>Admin/Prof</t>
  </si>
  <si>
    <t>Clerical</t>
  </si>
  <si>
    <t>Service</t>
  </si>
  <si>
    <t>Graduate</t>
  </si>
  <si>
    <t>Student</t>
  </si>
  <si>
    <t>Not Assigned</t>
  </si>
  <si>
    <t>Temporary</t>
  </si>
  <si>
    <t>Overtime</t>
  </si>
  <si>
    <t>Total S&amp;W</t>
  </si>
  <si>
    <t>Total Headcount</t>
  </si>
  <si>
    <t>Fringes</t>
  </si>
  <si>
    <t>All Other Expenses</t>
  </si>
  <si>
    <t>Total Expenses</t>
  </si>
  <si>
    <t>Salary Data in White Cells; Headcount Data in Gray Cells</t>
  </si>
  <si>
    <t>Chancellor</t>
  </si>
  <si>
    <t>Omnibus Lecture Series</t>
  </si>
  <si>
    <t>IU Foundation Development Service Fee</t>
  </si>
  <si>
    <t>Purdue Central Service</t>
  </si>
  <si>
    <t>Chancellor’s Scholarships</t>
  </si>
  <si>
    <t>Legal Settlements</t>
  </si>
  <si>
    <t>Special Projects</t>
  </si>
  <si>
    <t>Ambassadon Uniforms</t>
  </si>
  <si>
    <t>NCAA Compliance Office</t>
  </si>
  <si>
    <t>Chancellor's Area</t>
  </si>
  <si>
    <t>Vice Chancellor for Financial and Administrative Affairs</t>
  </si>
  <si>
    <t>Bursar and Student Finance</t>
  </si>
  <si>
    <t>Bank Service Charges</t>
  </si>
  <si>
    <t>Purchasing and Support Services</t>
  </si>
  <si>
    <t>Administrative Business Services</t>
  </si>
  <si>
    <t>Human Resources and Institutional Equity</t>
  </si>
  <si>
    <t>Employee Assistance Program</t>
  </si>
  <si>
    <t>Human Resources Organization Development</t>
  </si>
  <si>
    <t>New Parents Program</t>
  </si>
  <si>
    <t>CSSAC</t>
  </si>
  <si>
    <t>APSAC</t>
  </si>
  <si>
    <t>Leadership Academy</t>
  </si>
  <si>
    <t>Information Technology Services</t>
  </si>
  <si>
    <t>Technology Reserve</t>
  </si>
  <si>
    <t>Student Technology Fee Recurring</t>
  </si>
  <si>
    <t>Physical Plant Administration</t>
  </si>
  <si>
    <t>Radiological and Environmental Management</t>
  </si>
  <si>
    <t>Grounds</t>
  </si>
  <si>
    <t>Operations and Maintenance</t>
  </si>
  <si>
    <t>Utility Reserve</t>
  </si>
  <si>
    <t>Utilities</t>
  </si>
  <si>
    <t>Energy Savings Debt Service</t>
  </si>
  <si>
    <t>Repair and Rehabilitation</t>
  </si>
  <si>
    <t>Building Services</t>
  </si>
  <si>
    <t>Shipping and Receiving</t>
  </si>
  <si>
    <t>University Police</t>
  </si>
  <si>
    <t>Student Union</t>
  </si>
  <si>
    <t>Printing Services</t>
  </si>
  <si>
    <t>Parking Facilities</t>
  </si>
  <si>
    <t>FW Accounting Services</t>
  </si>
  <si>
    <t>Warehouse Operations</t>
  </si>
  <si>
    <t>Special Events Logistics</t>
  </si>
  <si>
    <t>Campus Credentials and Transportation</t>
  </si>
  <si>
    <t>Campus Card Operations</t>
  </si>
  <si>
    <t>Mastodon Academic Performance</t>
  </si>
  <si>
    <t>Budget Office</t>
  </si>
  <si>
    <t>Financial and Administrative Affairs</t>
  </si>
  <si>
    <t>Military Student Services</t>
  </si>
  <si>
    <t>Job Locator Program</t>
  </si>
  <si>
    <t>Career Services</t>
  </si>
  <si>
    <t>Parkview Personal Counseling</t>
  </si>
  <si>
    <t>Peer Educators Program</t>
  </si>
  <si>
    <t>Services for Students with Disabilities</t>
  </si>
  <si>
    <t>Dean of Students</t>
  </si>
  <si>
    <t>Expenses for Male Initiatives Programs</t>
  </si>
  <si>
    <t>University Support for the TRIO Program</t>
  </si>
  <si>
    <t>Resources Center</t>
  </si>
  <si>
    <t>Center for Women and Returning Adults</t>
  </si>
  <si>
    <t>Office of Multicultural Affairs</t>
  </si>
  <si>
    <t>Academic Advising Council</t>
  </si>
  <si>
    <t>Diversity Council</t>
  </si>
  <si>
    <t>Vice Chancellor for Student Affairs</t>
  </si>
  <si>
    <t>Student Life and Leadership</t>
  </si>
  <si>
    <t>Student Affairs</t>
  </si>
  <si>
    <t>Vice Chancellor for Academic Affairs</t>
  </si>
  <si>
    <t>Honors Program</t>
  </si>
  <si>
    <t>Center for the Enhancement of Learning and Teaching</t>
  </si>
  <si>
    <t>Graduate Program Administration</t>
  </si>
  <si>
    <t>Chapman Scholars Program</t>
  </si>
  <si>
    <t>Assessment</t>
  </si>
  <si>
    <t>Faculty Senate</t>
  </si>
  <si>
    <t>Accreditation Fees</t>
  </si>
  <si>
    <t>Institutional Research and Analysis</t>
  </si>
  <si>
    <t>Office of Sponsored Programs</t>
  </si>
  <si>
    <t>RESP Undergraduate Research Committee</t>
  </si>
  <si>
    <t>F&amp;A Recovery</t>
  </si>
  <si>
    <t>Arts and Sciences Administration</t>
  </si>
  <si>
    <t>Peace and Conflict Studies</t>
  </si>
  <si>
    <t>Gerontology</t>
  </si>
  <si>
    <t>Faculty Professional Development</t>
  </si>
  <si>
    <t>A&amp;S Part-Time Instruct. Reserve</t>
  </si>
  <si>
    <t>LGBT Studies Certificate Program</t>
  </si>
  <si>
    <t>COAS Lab Fee Allocation</t>
  </si>
  <si>
    <t>COAS Journal</t>
  </si>
  <si>
    <t>International Studies</t>
  </si>
  <si>
    <t>Institute for Holocaust and Genocide Studies</t>
  </si>
  <si>
    <t>Medieval Studies</t>
  </si>
  <si>
    <t>Arts and Sciences Student Success Center</t>
  </si>
  <si>
    <t>Biology</t>
  </si>
  <si>
    <t>Life Science Resource Center</t>
  </si>
  <si>
    <t>BIOL Laboratory Instruction</t>
  </si>
  <si>
    <t>BIOL Graduate Aide</t>
  </si>
  <si>
    <t>Biology Development</t>
  </si>
  <si>
    <t>BIOL Part-Time Instruct.</t>
  </si>
  <si>
    <t>Equipment Repair and Replacement Reserve</t>
  </si>
  <si>
    <t>Biology F&amp;A Recovery</t>
  </si>
  <si>
    <t>Chemistry</t>
  </si>
  <si>
    <t>Laboratory Instruction - Chemistry</t>
  </si>
  <si>
    <t>CHEM Part-Time Instruct.</t>
  </si>
  <si>
    <t>Communication</t>
  </si>
  <si>
    <t>COMM Graduate Aide</t>
  </si>
  <si>
    <t>COM Part-Time Instruct.</t>
  </si>
  <si>
    <t>COM Laboratory Instruction</t>
  </si>
  <si>
    <t>English and Linguistics</t>
  </si>
  <si>
    <t>ENGL Graduate Aide</t>
  </si>
  <si>
    <t>ENGL Part-Time Instruct.</t>
  </si>
  <si>
    <t>PHIL Part-Time Instruct.</t>
  </si>
  <si>
    <t>History</t>
  </si>
  <si>
    <t>HIST Part-Time Instruct.</t>
  </si>
  <si>
    <t>International Language and Culture Studies</t>
  </si>
  <si>
    <t>ILCS Part-Time Instruct.</t>
  </si>
  <si>
    <t>Mathematics</t>
  </si>
  <si>
    <t>MATH Graduate Aide</t>
  </si>
  <si>
    <t>MATH Part-Time Instruct.</t>
  </si>
  <si>
    <t>Physics</t>
  </si>
  <si>
    <t>PHYS Laboratory Instruction</t>
  </si>
  <si>
    <t>PHYS Part-Time Instruct.</t>
  </si>
  <si>
    <t>GEOS Part-Time Instruct.</t>
  </si>
  <si>
    <t>Geosciences Instructional Travel</t>
  </si>
  <si>
    <t>Geosciences Laboratory Instruction</t>
  </si>
  <si>
    <t>Geosciences</t>
  </si>
  <si>
    <t>GEOS Laboratory Instruction</t>
  </si>
  <si>
    <t>General Studies</t>
  </si>
  <si>
    <t>COAS General Fund Reserve</t>
  </si>
  <si>
    <t>Political Science</t>
  </si>
  <si>
    <t>Pre-Law Advising</t>
  </si>
  <si>
    <t>POLS Part-Time Instruct.</t>
  </si>
  <si>
    <t>Women’s Studies</t>
  </si>
  <si>
    <t>WOST Part-Time Instruct.</t>
  </si>
  <si>
    <t>Psychology</t>
  </si>
  <si>
    <t>PSY Part-Time Instruct.</t>
  </si>
  <si>
    <t>Sociology</t>
  </si>
  <si>
    <t>SOC Part-Time Instruct.</t>
  </si>
  <si>
    <t>Anthropology</t>
  </si>
  <si>
    <t>ANTH Laboratory Instruction</t>
  </si>
  <si>
    <t>Richard T. Doermer School of Business</t>
  </si>
  <si>
    <t>DSBMS Graduate Business Office</t>
  </si>
  <si>
    <t>DSBMS Student Advising Center</t>
  </si>
  <si>
    <t>Indiana Center for Economic Education</t>
  </si>
  <si>
    <t>DSBMS Part-Time Instruct.</t>
  </si>
  <si>
    <t>DSB General Fund Reserve</t>
  </si>
  <si>
    <t>Accounting and Finance</t>
  </si>
  <si>
    <t>ACFN Part-Time Instruct.</t>
  </si>
  <si>
    <t>Economics</t>
  </si>
  <si>
    <t>ECON Part-Time Instruct.</t>
  </si>
  <si>
    <t>Management and Marketing</t>
  </si>
  <si>
    <t>MGMK Part-Time Instruct.</t>
  </si>
  <si>
    <t>College of Education and Public Policy</t>
  </si>
  <si>
    <t>Health, Physical Education, and Recreation</t>
  </si>
  <si>
    <t>SOE Part-Time Instructional Expense</t>
  </si>
  <si>
    <t>CEPP General Fund Reserve</t>
  </si>
  <si>
    <t>Educational Studies</t>
  </si>
  <si>
    <t>EDES Part-Time Instruct.</t>
  </si>
  <si>
    <t>Field and Student Teaching</t>
  </si>
  <si>
    <t>Curriculum Lab</t>
  </si>
  <si>
    <t>Educational Planning and Information Center</t>
  </si>
  <si>
    <t>Professional Studies</t>
  </si>
  <si>
    <t>EDPS Part-Time Instruct.</t>
  </si>
  <si>
    <t>Counseling Center</t>
  </si>
  <si>
    <t>Department of Public Policy</t>
  </si>
  <si>
    <t>PPOL Part-Time Instruct.</t>
  </si>
  <si>
    <t>ETCS Administration</t>
  </si>
  <si>
    <t>Outreach Activities - Support</t>
  </si>
  <si>
    <t>ETCS Student Success Center</t>
  </si>
  <si>
    <t>Army ROTC</t>
  </si>
  <si>
    <t>ETCS General Fund Reserve</t>
  </si>
  <si>
    <t>Civil and Mechanical Engineering</t>
  </si>
  <si>
    <t>Civil and Mechanical Engineering Lab</t>
  </si>
  <si>
    <t>Civil and Mechanical Engineering Part-Time Instruct.</t>
  </si>
  <si>
    <t>CME Lab Fees</t>
  </si>
  <si>
    <t>CME F&amp;A Recovery Departmental Funds</t>
  </si>
  <si>
    <t>Computer Science</t>
  </si>
  <si>
    <t>CS Part-Time Instruct.</t>
  </si>
  <si>
    <t>Computer Science Lab Fees</t>
  </si>
  <si>
    <t>Information Analytics and Visualization Center</t>
  </si>
  <si>
    <t>Electrical and Computer Engineering</t>
  </si>
  <si>
    <t>Electrical and Computer Engineering Lab</t>
  </si>
  <si>
    <t>Electrical and Computer Engineering Part-Time Instruct.</t>
  </si>
  <si>
    <t>ECE Faculty Development</t>
  </si>
  <si>
    <t>ECE Freshman Engineering Program</t>
  </si>
  <si>
    <t>ECE Lab Fees</t>
  </si>
  <si>
    <t>Organizational Leadership</t>
  </si>
  <si>
    <t>OL Part-Time Instruct.</t>
  </si>
  <si>
    <t>Computer Electrical and Information Technology</t>
  </si>
  <si>
    <t>CEIT Lab</t>
  </si>
  <si>
    <t>CEIT Part-Time Instruct.</t>
  </si>
  <si>
    <t>CEIT Lab Fees</t>
  </si>
  <si>
    <t>Manufacturing and Construction Engineering Technology</t>
  </si>
  <si>
    <t>MCET Lab</t>
  </si>
  <si>
    <t>MCET Part-Time Instruct.</t>
  </si>
  <si>
    <t>MCET Lab Fees</t>
  </si>
  <si>
    <t>College of Health and Human Services</t>
  </si>
  <si>
    <t>Behavioral Heath and Family Studies - Support</t>
  </si>
  <si>
    <t>HHS Student Success Center</t>
  </si>
  <si>
    <t>Health and Wellness</t>
  </si>
  <si>
    <t>Peer Education Program</t>
  </si>
  <si>
    <t>HHS General Fund Reserve</t>
  </si>
  <si>
    <t>Dental Education</t>
  </si>
  <si>
    <t>Dental Hygiene</t>
  </si>
  <si>
    <t>DHYG Equipment Repair and Replacement Reserve</t>
  </si>
  <si>
    <t>DHYG Part-Time Instruct.</t>
  </si>
  <si>
    <t>Dental Hygiene Lab Fees</t>
  </si>
  <si>
    <t>Dental Assisting</t>
  </si>
  <si>
    <t>DAST Part-Time Instruct.</t>
  </si>
  <si>
    <t>Dental Assisting Lab Fees</t>
  </si>
  <si>
    <t>Dental Lab Technology</t>
  </si>
  <si>
    <t>DLTP Part-Time Instruct.</t>
  </si>
  <si>
    <t>Dental Lab Technology Lab Fees</t>
  </si>
  <si>
    <t>Hospitality and Tourism Management</t>
  </si>
  <si>
    <t>CFS Part-Time Instruct.</t>
  </si>
  <si>
    <t>Palm Island Resort Semester</t>
  </si>
  <si>
    <t>HTM Lab Fees</t>
  </si>
  <si>
    <t>Human Services</t>
  </si>
  <si>
    <t>HSRV Part-Time Instruct.</t>
  </si>
  <si>
    <t>Medical Imaging and Radiologic Sciences</t>
  </si>
  <si>
    <t>MIRS Lab Fees</t>
  </si>
  <si>
    <t>Nursing</t>
  </si>
  <si>
    <t>NURS Part-Time Instruct.</t>
  </si>
  <si>
    <t>Nursing Lab Fees</t>
  </si>
  <si>
    <t>Visual and Performing Arts Administration</t>
  </si>
  <si>
    <t>VPA Lab Fee Allocation</t>
  </si>
  <si>
    <t>VPA General Fund Reserve</t>
  </si>
  <si>
    <t>Fine Arts</t>
  </si>
  <si>
    <t>FINA Part-Time Instruct.</t>
  </si>
  <si>
    <t>Fine Arts Lab Fees and Expenses</t>
  </si>
  <si>
    <t>Music</t>
  </si>
  <si>
    <t>MUS Part-Time Instruct.</t>
  </si>
  <si>
    <t>Auer Performance Hall Rental</t>
  </si>
  <si>
    <t>Music Lab Fees</t>
  </si>
  <si>
    <t>Music Productions</t>
  </si>
  <si>
    <t>Theater</t>
  </si>
  <si>
    <t>Theatre Productions</t>
  </si>
  <si>
    <t>THTR Part-Time Instruct.</t>
  </si>
  <si>
    <t>Visual Communication and Design</t>
  </si>
  <si>
    <t>VCD Part-Time Instruct.</t>
  </si>
  <si>
    <t>Office of Academic Internships, Cooperative Education, and Service Learning</t>
  </si>
  <si>
    <t>Library</t>
  </si>
  <si>
    <t>Library Books</t>
  </si>
  <si>
    <t>Learning Commons</t>
  </si>
  <si>
    <t>University Archives</t>
  </si>
  <si>
    <t>Office of International Education</t>
  </si>
  <si>
    <t>Office of Engagement</t>
  </si>
  <si>
    <t>Ceremonies</t>
  </si>
  <si>
    <t>Center for Academic Success and Advancement</t>
  </si>
  <si>
    <t>Testing Services</t>
  </si>
  <si>
    <t>CASA Learning Commons S&amp;E</t>
  </si>
  <si>
    <t>Student Success and Transitions</t>
  </si>
  <si>
    <t>Transfer Services</t>
  </si>
  <si>
    <t>Freshman Orientation</t>
  </si>
  <si>
    <t>First Year Programs</t>
  </si>
  <si>
    <t>Collegiate Connection</t>
  </si>
  <si>
    <t>Admissions</t>
  </si>
  <si>
    <t>Student Recruiting</t>
  </si>
  <si>
    <t>Marketing</t>
  </si>
  <si>
    <t>STARs Budget Center</t>
  </si>
  <si>
    <t>Registrar</t>
  </si>
  <si>
    <t>Financial Aid</t>
  </si>
  <si>
    <t>Student Information Support Services</t>
  </si>
  <si>
    <t>Vice Chancellor for Advancement</t>
  </si>
  <si>
    <t>Cole Commons Building Rental</t>
  </si>
  <si>
    <t>Alumni Relations</t>
  </si>
  <si>
    <t>Development Miscellaneous Revenue Account</t>
  </si>
  <si>
    <t>College Cable Access Center</t>
  </si>
  <si>
    <t>LB B35/B35A Operations and Maintenance</t>
  </si>
  <si>
    <t>Marketing Communications</t>
  </si>
  <si>
    <t>To Be Used for Graduate Program Advertising</t>
  </si>
  <si>
    <t>Police and Firefighters Pension</t>
  </si>
  <si>
    <t>Central Pool Fringe Benefits</t>
  </si>
  <si>
    <t>Fee Remits - Graduate Staff</t>
  </si>
  <si>
    <t>Fee Remits - Staff Dependent/Spouse</t>
  </si>
  <si>
    <t>Fee Remits - Other Staff</t>
  </si>
  <si>
    <t>Debt Service</t>
  </si>
  <si>
    <t>Transfer</t>
  </si>
  <si>
    <t>Property Insurance</t>
  </si>
  <si>
    <t>Non-University/Agency</t>
  </si>
  <si>
    <t>Miscellaneous Expenses/Recharges</t>
  </si>
  <si>
    <t>IU Recharge - Credit Union</t>
  </si>
  <si>
    <t>IU/PU Realignment Expenses</t>
  </si>
  <si>
    <t>Institutional Student Aid</t>
  </si>
  <si>
    <t>Chancellor Reserve</t>
  </si>
  <si>
    <t>VCFAA Reserve</t>
  </si>
  <si>
    <t>VCAA Reserve</t>
  </si>
  <si>
    <t>Vice Chancellor for Advancement Reserves</t>
  </si>
  <si>
    <t>Elimination - Facilities and Administration Recovery</t>
  </si>
  <si>
    <t>Elimination - Recharge Subsidy</t>
  </si>
  <si>
    <t>Athletics</t>
  </si>
  <si>
    <t>Project Management</t>
  </si>
  <si>
    <t>Student Activities</t>
  </si>
  <si>
    <t>Medical Education</t>
  </si>
  <si>
    <t>Continuing Studies</t>
  </si>
  <si>
    <t>University Summer Courses</t>
  </si>
  <si>
    <t>Cont Lect</t>
  </si>
  <si>
    <t>Area S&amp;W</t>
  </si>
  <si>
    <t>Area Headcount</t>
  </si>
  <si>
    <t>Area Fringes</t>
  </si>
  <si>
    <t>Area Other</t>
  </si>
  <si>
    <t>Area Expenses</t>
  </si>
  <si>
    <t>Non-G.F. Positions</t>
  </si>
  <si>
    <t>TOTALS</t>
  </si>
  <si>
    <t>Notes</t>
  </si>
  <si>
    <t>Clio</t>
  </si>
  <si>
    <t>Communication Sciences and Disorders</t>
  </si>
  <si>
    <t>CSD Part-Time Instruct.</t>
  </si>
  <si>
    <t>Dental Clinic</t>
  </si>
  <si>
    <t>Community Research Institute</t>
  </si>
  <si>
    <t>Academic Affairs</t>
  </si>
  <si>
    <t>Arts and Sciences</t>
  </si>
  <si>
    <t>Doermer School of Business</t>
  </si>
  <si>
    <t>Health and Human Services</t>
  </si>
  <si>
    <t>Engineering, Technology, and Computer Science</t>
  </si>
  <si>
    <t>Education and Public Policy</t>
  </si>
  <si>
    <t>Visual and Performing Arts</t>
  </si>
  <si>
    <t>Advancement</t>
  </si>
  <si>
    <t>Reserves and Other</t>
  </si>
  <si>
    <t>Parkview Nursing</t>
  </si>
  <si>
    <t>Shaffer Chair of Finance</t>
  </si>
  <si>
    <t>Steel Dynamics Chair</t>
  </si>
  <si>
    <t>Chapman Professor of English</t>
  </si>
  <si>
    <t>Professor of Systems Engineering</t>
  </si>
  <si>
    <t>Health Clinic</t>
  </si>
  <si>
    <t>Lafayette Street Clinic</t>
  </si>
  <si>
    <t>General Fund Only</t>
  </si>
  <si>
    <t>Non-General Fund Positions</t>
  </si>
  <si>
    <t>Administration</t>
  </si>
  <si>
    <t>Non-Faculty</t>
  </si>
  <si>
    <t>%</t>
  </si>
  <si>
    <t>Academic Units</t>
  </si>
  <si>
    <t>Administration (w/out Academic Affairs)</t>
  </si>
  <si>
    <t>Administration (w/out A.A, and Reserves)</t>
  </si>
  <si>
    <t>FB/S&amp;W</t>
  </si>
  <si>
    <t>S&amp;W</t>
  </si>
  <si>
    <t>Headcount</t>
  </si>
  <si>
    <t>Fringe Benefits</t>
  </si>
  <si>
    <t>Other</t>
  </si>
  <si>
    <t>Instruction (inc. Academic Affairs)</t>
  </si>
  <si>
    <t>Instruction (inc. Academic and Student Affairs)</t>
  </si>
  <si>
    <t>Administration (w/out A.A. and S.A.)</t>
  </si>
  <si>
    <t>VCAA—CELT—N.A.—1.00—$73,350</t>
  </si>
  <si>
    <t>VCAA—OSP—A/P—1.00—$55,000</t>
  </si>
  <si>
    <t>ETCS—MCET—Prof—0.33—$12,134</t>
  </si>
  <si>
    <t>HHS—NURS—Prof—0.60—$18,000</t>
  </si>
  <si>
    <t>Unaccounted For</t>
  </si>
  <si>
    <t>Instruction (inc. College admin.)</t>
  </si>
  <si>
    <t>Instruction</t>
  </si>
  <si>
    <t>Administration (w/out College admin.)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</si>
</sst>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quot;$&quot;* #,##0_);_(&quot;$&quot;* \(#,##0\);_(&quot;$&quot;* &quot;-&quot;??_);_(@_)"/>
    <numFmt numFmtId="165" formatCode="_-&quot;$&quot;* #,##0_-;_-&quot;$&quot;* \(#,##0\)_-;_-&quot;$&quot;* &quot;-&quot;??;_-@_-"/>
    <numFmt numFmtId="166" formatCode="0.0%"/>
  </numFmts>
  <fonts count="15"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indexed="8"/>
      <name val="Calibri"/>
      <family val="2"/>
    </font>
    <font>
      <sz val="11"/>
      <color indexed="8"/>
      <name val="Calibri"/>
      <family val="2"/>
    </font>
    <font>
      <b/>
      <sz val="10"/>
      <color indexed="81"/>
      <name val="Calibri"/>
      <family val="2"/>
    </font>
    <font>
      <sz val="10"/>
      <color indexed="81"/>
      <name val="Calibri"/>
      <family val="2"/>
    </font>
    <font>
      <b/>
      <sz val="11"/>
      <color rgb="FF000000"/>
      <name val="Calibri"/>
      <family val="2"/>
    </font>
    <font>
      <b/>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b/>
      <sz val="10"/>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6" tint="0.79998168889431442"/>
        <bgColor indexed="65"/>
      </patternFill>
    </fill>
  </fills>
  <borders count="3">
    <border>
      <left/>
      <right/>
      <top/>
      <bottom/>
      <diagonal/>
    </border>
    <border>
      <left/>
      <right/>
      <top/>
      <bottom style="thin">
        <color auto="1"/>
      </bottom>
      <diagonal/>
    </border>
    <border>
      <left/>
      <right/>
      <top style="thin">
        <color auto="1"/>
      </top>
      <bottom/>
      <diagonal/>
    </border>
  </borders>
  <cellStyleXfs count="29">
    <xf numFmtId="0" fontId="0" fillId="0" borderId="0"/>
    <xf numFmtId="44" fontId="3" fillId="0" borderId="0" applyFont="0" applyFill="0" applyBorder="0" applyAlignment="0" applyProtection="0"/>
    <xf numFmtId="0" fontId="3" fillId="2" borderId="0" applyNumberFormat="0" applyBorder="0" applyAlignment="0" applyProtection="0"/>
    <xf numFmtId="9" fontId="2" fillId="0" borderId="0" applyFon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76">
    <xf numFmtId="0" fontId="0" fillId="0" borderId="0" xfId="0"/>
    <xf numFmtId="49" fontId="4" fillId="0" borderId="0" xfId="0" applyNumberFormat="1" applyFont="1" applyFill="1" applyBorder="1" applyAlignment="1">
      <alignment wrapText="1"/>
    </xf>
    <xf numFmtId="165" fontId="5" fillId="0" borderId="0" xfId="0" applyNumberFormat="1" applyFont="1" applyFill="1" applyBorder="1" applyAlignment="1">
      <alignment wrapText="1"/>
    </xf>
    <xf numFmtId="165" fontId="4" fillId="0" borderId="0" xfId="0" applyNumberFormat="1" applyFont="1" applyFill="1" applyBorder="1" applyAlignment="1">
      <alignment wrapText="1"/>
    </xf>
    <xf numFmtId="49" fontId="4" fillId="0" borderId="1" xfId="0" applyNumberFormat="1" applyFont="1" applyFill="1" applyBorder="1" applyAlignment="1">
      <alignment wrapText="1"/>
    </xf>
    <xf numFmtId="165" fontId="5" fillId="0" borderId="1" xfId="0" applyNumberFormat="1" applyFont="1" applyFill="1" applyBorder="1" applyAlignment="1">
      <alignment wrapText="1"/>
    </xf>
    <xf numFmtId="165" fontId="4" fillId="0" borderId="1" xfId="0" applyNumberFormat="1" applyFont="1" applyFill="1" applyBorder="1" applyAlignment="1">
      <alignment wrapText="1"/>
    </xf>
    <xf numFmtId="165" fontId="5" fillId="0" borderId="0" xfId="0" applyNumberFormat="1" applyFont="1" applyFill="1" applyBorder="1" applyAlignment="1">
      <alignment horizontal="left" wrapText="1"/>
    </xf>
    <xf numFmtId="49" fontId="4" fillId="0" borderId="2" xfId="0" applyNumberFormat="1" applyFont="1" applyFill="1" applyBorder="1" applyAlignment="1">
      <alignment wrapText="1"/>
    </xf>
    <xf numFmtId="165" fontId="5" fillId="0" borderId="2" xfId="0" applyNumberFormat="1" applyFont="1" applyFill="1" applyBorder="1" applyAlignment="1">
      <alignment wrapText="1"/>
    </xf>
    <xf numFmtId="165" fontId="4" fillId="0" borderId="2" xfId="0" applyNumberFormat="1" applyFont="1" applyFill="1" applyBorder="1" applyAlignment="1">
      <alignment wrapText="1"/>
    </xf>
    <xf numFmtId="165" fontId="5" fillId="0" borderId="1" xfId="0" applyNumberFormat="1" applyFont="1" applyFill="1" applyBorder="1" applyAlignment="1">
      <alignment horizontal="left" wrapText="1"/>
    </xf>
    <xf numFmtId="0" fontId="8" fillId="0" borderId="0" xfId="0" applyFont="1" applyBorder="1" applyAlignment="1"/>
    <xf numFmtId="164" fontId="5" fillId="0" borderId="0" xfId="1" applyNumberFormat="1" applyFont="1" applyFill="1" applyBorder="1" applyAlignment="1">
      <alignment wrapText="1"/>
    </xf>
    <xf numFmtId="164" fontId="5" fillId="0" borderId="0" xfId="1" applyNumberFormat="1" applyFont="1" applyFill="1" applyBorder="1" applyAlignment="1">
      <alignment horizontal="left" wrapText="1"/>
    </xf>
    <xf numFmtId="164" fontId="4" fillId="0" borderId="0" xfId="1" applyNumberFormat="1" applyFont="1" applyFill="1" applyBorder="1" applyAlignment="1">
      <alignment wrapText="1"/>
    </xf>
    <xf numFmtId="0" fontId="5" fillId="0" borderId="0" xfId="0" applyFont="1" applyFill="1" applyBorder="1" applyAlignment="1">
      <alignment wrapText="1"/>
    </xf>
    <xf numFmtId="49" fontId="5" fillId="0" borderId="0" xfId="0" applyNumberFormat="1" applyFont="1" applyFill="1" applyBorder="1" applyAlignment="1">
      <alignment wrapText="1"/>
    </xf>
    <xf numFmtId="2" fontId="4" fillId="0" borderId="0" xfId="0" applyNumberFormat="1" applyFont="1" applyFill="1" applyBorder="1" applyAlignment="1">
      <alignment wrapText="1"/>
    </xf>
    <xf numFmtId="2" fontId="4" fillId="0" borderId="1" xfId="0" applyNumberFormat="1" applyFont="1" applyFill="1" applyBorder="1" applyAlignment="1">
      <alignment wrapText="1"/>
    </xf>
    <xf numFmtId="49" fontId="9" fillId="0" borderId="0" xfId="0" applyNumberFormat="1" applyFont="1" applyBorder="1"/>
    <xf numFmtId="49" fontId="9" fillId="0" borderId="0" xfId="1" applyNumberFormat="1" applyFont="1" applyBorder="1"/>
    <xf numFmtId="49" fontId="10" fillId="2" borderId="0" xfId="2" applyNumberFormat="1" applyFont="1" applyBorder="1"/>
    <xf numFmtId="2" fontId="9" fillId="0" borderId="0" xfId="0" applyNumberFormat="1" applyFont="1" applyBorder="1"/>
    <xf numFmtId="2" fontId="9" fillId="2" borderId="0" xfId="2" applyNumberFormat="1" applyFont="1" applyBorder="1" applyAlignment="1">
      <alignment horizontal="center"/>
    </xf>
    <xf numFmtId="2" fontId="10" fillId="2" borderId="0" xfId="2" applyNumberFormat="1" applyFont="1" applyBorder="1" applyAlignment="1">
      <alignment horizontal="center" wrapText="1"/>
    </xf>
    <xf numFmtId="2" fontId="10" fillId="2" borderId="0" xfId="2" applyNumberFormat="1" applyFont="1" applyBorder="1" applyAlignment="1">
      <alignment wrapText="1"/>
    </xf>
    <xf numFmtId="0" fontId="10" fillId="0" borderId="0" xfId="0" applyFont="1" applyBorder="1"/>
    <xf numFmtId="2" fontId="10" fillId="2" borderId="1" xfId="2" applyNumberFormat="1" applyFont="1" applyBorder="1" applyAlignment="1">
      <alignment horizontal="center" wrapText="1"/>
    </xf>
    <xf numFmtId="2" fontId="10" fillId="2" borderId="1" xfId="2" applyNumberFormat="1" applyFont="1" applyBorder="1" applyAlignment="1">
      <alignment wrapText="1"/>
    </xf>
    <xf numFmtId="165" fontId="9" fillId="0" borderId="1" xfId="0" applyNumberFormat="1" applyFont="1" applyBorder="1"/>
    <xf numFmtId="0" fontId="9" fillId="0" borderId="0" xfId="0" applyFont="1" applyBorder="1"/>
    <xf numFmtId="164" fontId="10" fillId="0" borderId="0" xfId="1" applyNumberFormat="1" applyFont="1" applyBorder="1"/>
    <xf numFmtId="2" fontId="10" fillId="2" borderId="0" xfId="2" applyNumberFormat="1" applyFont="1" applyBorder="1" applyAlignment="1">
      <alignment horizontal="center"/>
    </xf>
    <xf numFmtId="2" fontId="10" fillId="0" borderId="0" xfId="0" applyNumberFormat="1" applyFont="1" applyBorder="1"/>
    <xf numFmtId="164" fontId="10" fillId="2" borderId="0" xfId="2" applyNumberFormat="1" applyFont="1" applyBorder="1"/>
    <xf numFmtId="0" fontId="10" fillId="0" borderId="1" xfId="0" applyFont="1" applyBorder="1"/>
    <xf numFmtId="2" fontId="10" fillId="2" borderId="2" xfId="2" applyNumberFormat="1" applyFont="1" applyBorder="1" applyAlignment="1">
      <alignment horizontal="center" wrapText="1"/>
    </xf>
    <xf numFmtId="2" fontId="10" fillId="2" borderId="2" xfId="2" applyNumberFormat="1" applyFont="1" applyBorder="1" applyAlignment="1">
      <alignment wrapText="1"/>
    </xf>
    <xf numFmtId="2" fontId="4" fillId="0" borderId="2" xfId="0" applyNumberFormat="1" applyFont="1" applyFill="1" applyBorder="1" applyAlignment="1">
      <alignment wrapText="1"/>
    </xf>
    <xf numFmtId="0" fontId="10" fillId="0" borderId="2" xfId="0" applyFont="1" applyBorder="1"/>
    <xf numFmtId="164" fontId="10" fillId="0" borderId="1" xfId="1" applyNumberFormat="1" applyFont="1" applyBorder="1"/>
    <xf numFmtId="2" fontId="10" fillId="2" borderId="1" xfId="2" applyNumberFormat="1" applyFont="1" applyBorder="1" applyAlignment="1">
      <alignment horizontal="center"/>
    </xf>
    <xf numFmtId="2" fontId="10" fillId="0" borderId="1" xfId="0" applyNumberFormat="1" applyFont="1" applyBorder="1"/>
    <xf numFmtId="164" fontId="9" fillId="0" borderId="0" xfId="1" applyNumberFormat="1" applyFont="1" applyBorder="1"/>
    <xf numFmtId="2" fontId="9" fillId="0" borderId="0" xfId="1" applyNumberFormat="1" applyFont="1" applyBorder="1"/>
    <xf numFmtId="0" fontId="8" fillId="0" borderId="1" xfId="0" applyFont="1" applyBorder="1" applyAlignment="1"/>
    <xf numFmtId="164" fontId="5" fillId="0" borderId="1" xfId="1" applyNumberFormat="1" applyFont="1" applyFill="1" applyBorder="1" applyAlignment="1">
      <alignment wrapText="1"/>
    </xf>
    <xf numFmtId="165" fontId="5" fillId="0" borderId="2" xfId="0" applyNumberFormat="1" applyFont="1" applyFill="1" applyBorder="1" applyAlignment="1">
      <alignment horizontal="left" wrapText="1"/>
    </xf>
    <xf numFmtId="2" fontId="9" fillId="2" borderId="0" xfId="2" applyNumberFormat="1" applyFont="1" applyBorder="1"/>
    <xf numFmtId="49" fontId="9" fillId="0" borderId="0" xfId="0" applyNumberFormat="1" applyFont="1" applyBorder="1" applyAlignment="1">
      <alignment horizontal="left"/>
    </xf>
    <xf numFmtId="49" fontId="9" fillId="0" borderId="0" xfId="1" applyNumberFormat="1" applyFont="1" applyBorder="1" applyAlignment="1">
      <alignment horizontal="left"/>
    </xf>
    <xf numFmtId="2" fontId="9" fillId="2" borderId="0" xfId="2" applyNumberFormat="1" applyFont="1" applyBorder="1" applyAlignment="1">
      <alignment horizontal="left"/>
    </xf>
    <xf numFmtId="49" fontId="9" fillId="2" borderId="0" xfId="2" applyNumberFormat="1" applyFont="1" applyBorder="1" applyAlignment="1">
      <alignment horizontal="left"/>
    </xf>
    <xf numFmtId="2" fontId="9" fillId="0" borderId="0" xfId="0" applyNumberFormat="1" applyFont="1" applyBorder="1" applyAlignment="1">
      <alignment horizontal="left"/>
    </xf>
    <xf numFmtId="0" fontId="13" fillId="0" borderId="0" xfId="0" applyFont="1" applyAlignment="1">
      <alignment horizontal="center"/>
    </xf>
    <xf numFmtId="49" fontId="13" fillId="0" borderId="0" xfId="0" applyNumberFormat="1" applyFont="1" applyAlignment="1">
      <alignment horizontal="center"/>
    </xf>
    <xf numFmtId="0" fontId="14" fillId="0" borderId="0" xfId="0" applyFont="1" applyAlignment="1">
      <alignment horizontal="center"/>
    </xf>
    <xf numFmtId="0" fontId="13" fillId="0" borderId="0" xfId="0" applyFont="1"/>
    <xf numFmtId="164" fontId="14" fillId="0" borderId="0" xfId="1" applyNumberFormat="1" applyFont="1"/>
    <xf numFmtId="166" fontId="14" fillId="0" borderId="0" xfId="3" applyNumberFormat="1" applyFont="1"/>
    <xf numFmtId="0" fontId="14" fillId="0" borderId="0" xfId="0" applyFont="1"/>
    <xf numFmtId="164" fontId="13" fillId="0" borderId="0" xfId="1" applyNumberFormat="1" applyFont="1"/>
    <xf numFmtId="166" fontId="13" fillId="0" borderId="0" xfId="3" applyNumberFormat="1" applyFont="1"/>
    <xf numFmtId="164" fontId="14" fillId="0" borderId="0" xfId="0" applyNumberFormat="1" applyFont="1"/>
    <xf numFmtId="2" fontId="14" fillId="0" borderId="0" xfId="0" applyNumberFormat="1" applyFont="1"/>
    <xf numFmtId="2" fontId="14" fillId="0" borderId="0" xfId="4" applyNumberFormat="1" applyFont="1" applyAlignment="1">
      <alignment horizontal="right"/>
    </xf>
    <xf numFmtId="166" fontId="14" fillId="0" borderId="0" xfId="0" applyNumberFormat="1" applyFont="1"/>
    <xf numFmtId="0" fontId="9" fillId="0" borderId="1" xfId="0" applyFont="1" applyBorder="1"/>
    <xf numFmtId="0" fontId="13" fillId="0" borderId="0" xfId="0" applyFont="1" applyAlignment="1">
      <alignment horizontal="left"/>
    </xf>
    <xf numFmtId="164" fontId="14" fillId="0" borderId="0" xfId="1" applyNumberFormat="1" applyFont="1" applyAlignment="1">
      <alignment horizontal="center"/>
    </xf>
    <xf numFmtId="2" fontId="14" fillId="0" borderId="0" xfId="0" applyNumberFormat="1" applyFont="1" applyAlignment="1">
      <alignment horizontal="right"/>
    </xf>
    <xf numFmtId="49" fontId="9" fillId="0" borderId="0" xfId="1" applyNumberFormat="1" applyFont="1" applyBorder="1" applyAlignment="1">
      <alignment horizontal="center"/>
    </xf>
    <xf numFmtId="0" fontId="9" fillId="0" borderId="0" xfId="0" applyFont="1" applyBorder="1" applyAlignment="1">
      <alignment horizontal="center" vertical="center" textRotation="90"/>
    </xf>
    <xf numFmtId="0" fontId="9" fillId="0" borderId="1" xfId="0" applyFont="1" applyBorder="1" applyAlignment="1">
      <alignment horizontal="center" vertical="center" textRotation="90"/>
    </xf>
    <xf numFmtId="0" fontId="9" fillId="0" borderId="2" xfId="0" applyFont="1" applyBorder="1" applyAlignment="1">
      <alignment horizontal="center" vertical="center" textRotation="90"/>
    </xf>
  </cellXfs>
  <cellStyles count="29">
    <cellStyle name="20% - Accent3" xfId="2" builtinId="38"/>
    <cellStyle name="Comma" xfId="4" builtinId="3"/>
    <cellStyle name="Currency" xfId="1" builtinId="4"/>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Normal" xfId="0" builtinId="0"/>
    <cellStyle name="Percent" xfId="3"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0</xdr:col>
      <xdr:colOff>146538</xdr:colOff>
      <xdr:row>0</xdr:row>
      <xdr:rowOff>39077</xdr:rowOff>
    </xdr:from>
    <xdr:to>
      <xdr:col>15</xdr:col>
      <xdr:colOff>820616</xdr:colOff>
      <xdr:row>34</xdr:row>
      <xdr:rowOff>87923</xdr:rowOff>
    </xdr:to>
    <xdr:sp macro="" textlink="">
      <xdr:nvSpPr>
        <xdr:cNvPr id="2" name="TextBox 1"/>
        <xdr:cNvSpPr txBox="1"/>
      </xdr:nvSpPr>
      <xdr:spPr>
        <a:xfrm>
          <a:off x="146538" y="39077"/>
          <a:ext cx="13129847" cy="7024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What is the purpose of this workbook?</a:t>
          </a:r>
        </a:p>
        <a:p>
          <a:r>
            <a:rPr lang="en-US" sz="1100" b="0" baseline="0"/>
            <a:t>The data included in this workbook allows us to see, on a Cost Center-by-Cost Center basis (or unit-by-unit basis) what our administrative and academic organization looks like, how many people work in each unit, and the costs of running each unit. This will enable the campus community to have a more informed conversation about IPFW's relative investment in each academic and administrative unit </a:t>
          </a:r>
        </a:p>
        <a:p>
          <a:endParaRPr lang="en-US" sz="1100" b="0" baseline="0"/>
        </a:p>
        <a:p>
          <a:r>
            <a:rPr lang="en-US" sz="1100" b="1"/>
            <a:t>General Background and Overview</a:t>
          </a:r>
        </a:p>
        <a:p>
          <a:r>
            <a:rPr lang="en-US" sz="1100"/>
            <a:t>The data in this workbook is derived</a:t>
          </a:r>
          <a:r>
            <a:rPr lang="en-US" sz="1100" baseline="0"/>
            <a:t> from two sources:</a:t>
          </a:r>
        </a:p>
        <a:p>
          <a:r>
            <a:rPr lang="en-US" sz="1100" baseline="0"/>
            <a:t>     (1) IPFW's Fiscal Year 2018 (FY18) expense budget, and</a:t>
          </a:r>
        </a:p>
        <a:p>
          <a:r>
            <a:rPr lang="en-US" sz="1100" baseline="0"/>
            <a:t>     (2) the FY18 salary distribution report that was generated in Spring 2017, which lists every IPFW employee by Cost Center, as well their salary, upon which the Salary and Wage and Fringe Benefit calculations in the FY18 budget were based.</a:t>
          </a:r>
        </a:p>
        <a:p>
          <a:endParaRPr lang="en-US" sz="1100" baseline="0"/>
        </a:p>
        <a:p>
          <a:r>
            <a:rPr lang="en-US" sz="1100" baseline="0"/>
            <a:t>White columns are expense data, broken down by employment category, fringe benefits, and all other expenses (primarily Supplies and Expenses), and organized by Cost Center. This information was derived from the FY18 budget.</a:t>
          </a:r>
        </a:p>
        <a:p>
          <a:endParaRPr lang="en-US" sz="1100" baseline="0"/>
        </a:p>
        <a:p>
          <a:r>
            <a:rPr lang="en-US" sz="1100" baseline="0"/>
            <a:t>Gray columns are employee headcount data broken down by faculty rank and employment category, and organized by Cost Center. This information was derived from the FY18 salary distribution report. The headcount data was carefully aligned to match the salary data contained in the FY18 budget.</a:t>
          </a:r>
        </a:p>
        <a:p>
          <a:endParaRPr lang="en-US" sz="1100" baseline="0"/>
        </a:p>
        <a:p>
          <a:r>
            <a:rPr lang="en-US" sz="1100" b="1"/>
            <a:t>Which IPFW budget</a:t>
          </a:r>
          <a:r>
            <a:rPr lang="en-US" sz="1100" b="1" baseline="0"/>
            <a:t> and employee information does this workbook include?</a:t>
          </a:r>
        </a:p>
        <a:p>
          <a:r>
            <a:rPr lang="en-US" sz="1100" b="0" baseline="0"/>
            <a:t>IPFW's budget is divded between the General Fund and several non-General Fund areas. General Fund revenues are primarily generated in the form of student tuition and state appropriations. The General Fund budget is where all of our central academic and administrative operations appear. Non-General Fund revenues are primarily generated through mandatory student fees and other revenue generating operations on campus, such as Student Housing. Non-General Fund revenues are generally restricted in their uses, meaning that they cannot be reallocated to support General Fund activities.</a:t>
          </a:r>
        </a:p>
        <a:p>
          <a:endParaRPr lang="en-US" sz="1100" b="0" baseline="0"/>
        </a:p>
        <a:p>
          <a:r>
            <a:rPr lang="en-US" sz="1100" b="0" baseline="0"/>
            <a:t>All employees listed in the FY18 salary distribution report are accounted for in the headcount data in this workbook, but only those paid through the General Fund currently have salary data also listed. Additionally, only those non-General Fund Cost Centers that have employees associated with them that appeared in the FY18 salary dsitribution report are included in this workbook.</a:t>
          </a:r>
        </a:p>
        <a:p>
          <a:endParaRPr lang="en-US" sz="1100" b="0" baseline="0"/>
        </a:p>
        <a:p>
          <a:r>
            <a:rPr lang="en-US" sz="1100" b="1" baseline="0"/>
            <a:t>Notes</a:t>
          </a:r>
        </a:p>
        <a:p>
          <a:r>
            <a:rPr lang="en-US" sz="1100" b="0"/>
            <a:t>The</a:t>
          </a:r>
          <a:r>
            <a:rPr lang="en-US" sz="1100" b="0" baseline="0"/>
            <a:t> Division of Continuing Studies (DCS) employs twenty Continuing Lecturers on campus. The salary data for those CLs is reflected in the DCS budget (which appears in the non-General Fund budget, and thus is not included in this workbook), but for headcount purposes those CLs are counted in their home academic departments.</a:t>
          </a:r>
        </a:p>
        <a:p>
          <a:endParaRPr lang="en-US" sz="1100" b="0" baseline="0"/>
        </a:p>
        <a:p>
          <a:r>
            <a:rPr lang="en-US" sz="1100" b="0" baseline="0"/>
            <a:t>Athletics, even though it receives a sizable General Fund subsidy each year, is considered to be a non-General Fund operation (it is treated as an Auxiliary Enterprise) and so its budget is also not reflected in this workbook, although employee headcounts are included.</a:t>
          </a:r>
          <a:endParaRPr lang="en-US"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baseColWidth="10" defaultRowHeight="16"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20"/>
  <sheetViews>
    <sheetView workbookViewId="0">
      <pane xSplit="2" ySplit="2" topLeftCell="C88" activePane="bottomRight" state="frozen"/>
      <selection pane="topRight" activeCell="B1" sqref="B1"/>
      <selection pane="bottomLeft" activeCell="A3" sqref="A3"/>
      <selection pane="bottomRight" activeCell="B1" sqref="B1"/>
    </sheetView>
  </sheetViews>
  <sheetFormatPr baseColWidth="10" defaultRowHeight="15" x14ac:dyDescent="0.2"/>
  <cols>
    <col min="1" max="1" width="3.6640625" style="31" bestFit="1" customWidth="1"/>
    <col min="2" max="2" width="43" style="31" customWidth="1"/>
    <col min="3" max="3" width="11.6640625" style="32" bestFit="1" customWidth="1"/>
    <col min="4" max="5" width="9.1640625" style="33" bestFit="1" customWidth="1"/>
    <col min="6" max="6" width="8.83203125" style="33" bestFit="1" customWidth="1"/>
    <col min="7" max="7" width="9.5" style="33" bestFit="1" customWidth="1"/>
    <col min="8" max="8" width="9" style="33" bestFit="1" customWidth="1"/>
    <col min="9" max="9" width="15.5" style="32" bestFit="1" customWidth="1"/>
    <col min="10" max="10" width="11.1640625" style="33" bestFit="1" customWidth="1"/>
    <col min="11" max="11" width="10.6640625" style="32" bestFit="1" customWidth="1"/>
    <col min="12" max="12" width="8.83203125" style="33" customWidth="1"/>
    <col min="13" max="13" width="10.6640625" style="32" bestFit="1" customWidth="1"/>
    <col min="14" max="14" width="8.83203125" style="33" customWidth="1"/>
    <col min="15" max="15" width="9.1640625" style="32" bestFit="1" customWidth="1"/>
    <col min="16" max="16" width="10.6640625" style="32" bestFit="1" customWidth="1"/>
    <col min="17" max="17" width="11.1640625" style="33" bestFit="1" customWidth="1"/>
    <col min="18" max="18" width="10.5" style="32" bestFit="1" customWidth="1"/>
    <col min="19" max="19" width="9.1640625" style="32" bestFit="1" customWidth="1"/>
    <col min="20" max="20" width="11.6640625" style="32" bestFit="1" customWidth="1"/>
    <col min="21" max="21" width="15.1640625" style="35" bestFit="1" customWidth="1"/>
    <col min="22" max="22" width="11.6640625" style="32" bestFit="1" customWidth="1"/>
    <col min="23" max="23" width="17" style="32" bestFit="1" customWidth="1"/>
    <col min="24" max="24" width="13.6640625" style="27" bestFit="1" customWidth="1"/>
    <col min="25" max="25" width="11.5" style="27" bestFit="1" customWidth="1"/>
    <col min="26" max="26" width="14.83203125" style="34" bestFit="1" customWidth="1"/>
    <col min="27" max="28" width="11.6640625" style="27" bestFit="1" customWidth="1"/>
    <col min="29" max="29" width="13.33203125" style="27" bestFit="1" customWidth="1"/>
    <col min="30" max="16384" width="10.83203125" style="27"/>
  </cols>
  <sheetData>
    <row r="1" spans="1:30" s="20" customFormat="1" x14ac:dyDescent="0.2">
      <c r="C1" s="72" t="s">
        <v>20</v>
      </c>
      <c r="D1" s="72"/>
      <c r="E1" s="72"/>
      <c r="F1" s="72"/>
      <c r="G1" s="72"/>
      <c r="H1" s="72"/>
      <c r="I1" s="72"/>
      <c r="J1" s="72"/>
      <c r="K1" s="72"/>
      <c r="L1" s="72"/>
      <c r="M1" s="72"/>
      <c r="N1" s="72"/>
      <c r="O1" s="72"/>
      <c r="P1" s="72"/>
      <c r="Q1" s="72"/>
      <c r="R1" s="72"/>
      <c r="S1" s="72"/>
      <c r="T1" s="21"/>
      <c r="U1" s="22"/>
      <c r="V1" s="21"/>
      <c r="W1" s="72" t="s">
        <v>342</v>
      </c>
      <c r="X1" s="72"/>
      <c r="Z1" s="23"/>
    </row>
    <row r="2" spans="1:30" s="50" customFormat="1" x14ac:dyDescent="0.2">
      <c r="B2" s="50" t="s">
        <v>0</v>
      </c>
      <c r="C2" s="51" t="s">
        <v>1</v>
      </c>
      <c r="D2" s="52" t="s">
        <v>2</v>
      </c>
      <c r="E2" s="52" t="s">
        <v>3</v>
      </c>
      <c r="F2" s="52" t="s">
        <v>4</v>
      </c>
      <c r="G2" s="52" t="s">
        <v>5</v>
      </c>
      <c r="H2" s="52" t="s">
        <v>312</v>
      </c>
      <c r="I2" s="51" t="s">
        <v>6</v>
      </c>
      <c r="J2" s="52" t="s">
        <v>7</v>
      </c>
      <c r="K2" s="51" t="s">
        <v>8</v>
      </c>
      <c r="L2" s="52" t="s">
        <v>8</v>
      </c>
      <c r="M2" s="51" t="s">
        <v>9</v>
      </c>
      <c r="N2" s="52" t="s">
        <v>9</v>
      </c>
      <c r="O2" s="51" t="s">
        <v>10</v>
      </c>
      <c r="P2" s="51" t="s">
        <v>11</v>
      </c>
      <c r="Q2" s="52" t="s">
        <v>12</v>
      </c>
      <c r="R2" s="51" t="s">
        <v>13</v>
      </c>
      <c r="S2" s="51" t="s">
        <v>14</v>
      </c>
      <c r="T2" s="51" t="s">
        <v>15</v>
      </c>
      <c r="U2" s="53" t="s">
        <v>16</v>
      </c>
      <c r="V2" s="51" t="s">
        <v>17</v>
      </c>
      <c r="W2" s="51" t="s">
        <v>18</v>
      </c>
      <c r="X2" s="50" t="s">
        <v>19</v>
      </c>
      <c r="Y2" s="50" t="s">
        <v>313</v>
      </c>
      <c r="Z2" s="54" t="s">
        <v>314</v>
      </c>
      <c r="AA2" s="50" t="s">
        <v>315</v>
      </c>
      <c r="AB2" s="50" t="s">
        <v>316</v>
      </c>
      <c r="AC2" s="50" t="s">
        <v>317</v>
      </c>
      <c r="AD2" s="50" t="s">
        <v>320</v>
      </c>
    </row>
    <row r="3" spans="1:30" x14ac:dyDescent="0.2">
      <c r="A3" s="73" t="s">
        <v>30</v>
      </c>
      <c r="B3" s="1" t="s">
        <v>21</v>
      </c>
      <c r="C3" s="2">
        <v>15000</v>
      </c>
      <c r="D3" s="25"/>
      <c r="E3" s="25"/>
      <c r="F3" s="25"/>
      <c r="G3" s="25"/>
      <c r="H3" s="25"/>
      <c r="I3" s="2">
        <v>491845.8</v>
      </c>
      <c r="J3" s="25">
        <v>4</v>
      </c>
      <c r="K3" s="2"/>
      <c r="L3" s="25"/>
      <c r="M3" s="2"/>
      <c r="N3" s="25"/>
      <c r="O3" s="2"/>
      <c r="P3" s="2">
        <v>15000</v>
      </c>
      <c r="Q3" s="25"/>
      <c r="R3" s="2"/>
      <c r="S3" s="2"/>
      <c r="T3" s="2">
        <f>SUM(C3,I3,K3,M3,O3,P3,R3,S3)</f>
        <v>521845.8</v>
      </c>
      <c r="U3" s="26">
        <f>SUM(D3,E3,F3,G3,H3,J3,L3,N3,Q3)</f>
        <v>4</v>
      </c>
      <c r="V3" s="2">
        <v>140900</v>
      </c>
      <c r="W3" s="2">
        <v>175000</v>
      </c>
      <c r="X3" s="3">
        <f>SUM(T3,V3,W3)</f>
        <v>837745.8</v>
      </c>
      <c r="Y3" s="3"/>
      <c r="Z3" s="18"/>
    </row>
    <row r="4" spans="1:30" x14ac:dyDescent="0.2">
      <c r="A4" s="73"/>
      <c r="B4" s="1" t="s">
        <v>22</v>
      </c>
      <c r="C4" s="2"/>
      <c r="D4" s="25"/>
      <c r="E4" s="25"/>
      <c r="F4" s="25"/>
      <c r="G4" s="25"/>
      <c r="H4" s="25"/>
      <c r="I4" s="2"/>
      <c r="J4" s="25"/>
      <c r="K4" s="2"/>
      <c r="L4" s="25"/>
      <c r="M4" s="2"/>
      <c r="N4" s="25"/>
      <c r="O4" s="2"/>
      <c r="P4" s="2"/>
      <c r="Q4" s="25"/>
      <c r="R4" s="2"/>
      <c r="S4" s="2"/>
      <c r="T4" s="2"/>
      <c r="U4" s="26"/>
      <c r="V4" s="2"/>
      <c r="W4" s="2">
        <v>51190</v>
      </c>
      <c r="X4" s="3">
        <f t="shared" ref="X4:X67" si="0">SUM(T4,V4,W4)</f>
        <v>51190</v>
      </c>
      <c r="Y4" s="3"/>
      <c r="Z4" s="18"/>
    </row>
    <row r="5" spans="1:30" x14ac:dyDescent="0.2">
      <c r="A5" s="73"/>
      <c r="B5" s="1" t="s">
        <v>23</v>
      </c>
      <c r="C5" s="2"/>
      <c r="D5" s="25"/>
      <c r="E5" s="25"/>
      <c r="F5" s="25"/>
      <c r="G5" s="25"/>
      <c r="H5" s="25"/>
      <c r="I5" s="2"/>
      <c r="J5" s="25"/>
      <c r="K5" s="2"/>
      <c r="L5" s="25"/>
      <c r="M5" s="2"/>
      <c r="N5" s="25"/>
      <c r="O5" s="2"/>
      <c r="P5" s="2"/>
      <c r="Q5" s="25"/>
      <c r="R5" s="2"/>
      <c r="S5" s="2"/>
      <c r="T5" s="2"/>
      <c r="U5" s="26"/>
      <c r="V5" s="2"/>
      <c r="W5" s="2">
        <v>8000</v>
      </c>
      <c r="X5" s="3">
        <f t="shared" si="0"/>
        <v>8000</v>
      </c>
      <c r="Y5" s="3"/>
      <c r="Z5" s="18"/>
    </row>
    <row r="6" spans="1:30" x14ac:dyDescent="0.2">
      <c r="A6" s="73"/>
      <c r="B6" s="1" t="s">
        <v>24</v>
      </c>
      <c r="C6" s="2"/>
      <c r="D6" s="25"/>
      <c r="E6" s="25"/>
      <c r="F6" s="25"/>
      <c r="G6" s="25"/>
      <c r="H6" s="25"/>
      <c r="I6" s="2"/>
      <c r="J6" s="25"/>
      <c r="K6" s="2"/>
      <c r="L6" s="25"/>
      <c r="M6" s="2"/>
      <c r="N6" s="25"/>
      <c r="O6" s="2"/>
      <c r="P6" s="2"/>
      <c r="Q6" s="25"/>
      <c r="R6" s="2"/>
      <c r="S6" s="2"/>
      <c r="T6" s="2"/>
      <c r="U6" s="26"/>
      <c r="V6" s="2"/>
      <c r="W6" s="2">
        <v>1808950</v>
      </c>
      <c r="X6" s="3">
        <f t="shared" si="0"/>
        <v>1808950</v>
      </c>
      <c r="Y6" s="3"/>
      <c r="Z6" s="18"/>
    </row>
    <row r="7" spans="1:30" x14ac:dyDescent="0.2">
      <c r="A7" s="73"/>
      <c r="B7" s="1" t="s">
        <v>25</v>
      </c>
      <c r="C7" s="2"/>
      <c r="D7" s="25"/>
      <c r="E7" s="25"/>
      <c r="F7" s="25"/>
      <c r="G7" s="25"/>
      <c r="H7" s="25"/>
      <c r="I7" s="2"/>
      <c r="J7" s="25"/>
      <c r="K7" s="2"/>
      <c r="L7" s="25"/>
      <c r="M7" s="2"/>
      <c r="N7" s="25"/>
      <c r="O7" s="2"/>
      <c r="P7" s="2"/>
      <c r="Q7" s="25"/>
      <c r="R7" s="2"/>
      <c r="S7" s="2"/>
      <c r="T7" s="2"/>
      <c r="U7" s="26"/>
      <c r="V7" s="2"/>
      <c r="W7" s="2">
        <v>208125</v>
      </c>
      <c r="X7" s="3">
        <f t="shared" si="0"/>
        <v>208125</v>
      </c>
      <c r="Y7" s="3"/>
      <c r="Z7" s="18"/>
    </row>
    <row r="8" spans="1:30" x14ac:dyDescent="0.2">
      <c r="A8" s="73"/>
      <c r="B8" s="1" t="s">
        <v>26</v>
      </c>
      <c r="C8" s="2"/>
      <c r="D8" s="25"/>
      <c r="E8" s="25"/>
      <c r="F8" s="25"/>
      <c r="G8" s="25"/>
      <c r="H8" s="25"/>
      <c r="I8" s="2"/>
      <c r="J8" s="25"/>
      <c r="K8" s="2"/>
      <c r="L8" s="25"/>
      <c r="M8" s="2"/>
      <c r="N8" s="25"/>
      <c r="O8" s="2"/>
      <c r="P8" s="2"/>
      <c r="Q8" s="25"/>
      <c r="R8" s="2"/>
      <c r="S8" s="2"/>
      <c r="T8" s="2"/>
      <c r="U8" s="26"/>
      <c r="V8" s="2"/>
      <c r="W8" s="2">
        <v>25000</v>
      </c>
      <c r="X8" s="3">
        <f t="shared" si="0"/>
        <v>25000</v>
      </c>
      <c r="Y8" s="3"/>
      <c r="Z8" s="18"/>
    </row>
    <row r="9" spans="1:30" x14ac:dyDescent="0.2">
      <c r="A9" s="73"/>
      <c r="B9" s="1" t="s">
        <v>27</v>
      </c>
      <c r="C9" s="2">
        <v>18000</v>
      </c>
      <c r="D9" s="25">
        <v>0.25</v>
      </c>
      <c r="E9" s="25"/>
      <c r="F9" s="25"/>
      <c r="G9" s="25"/>
      <c r="H9" s="25"/>
      <c r="I9" s="2"/>
      <c r="J9" s="25"/>
      <c r="K9" s="2"/>
      <c r="L9" s="25"/>
      <c r="M9" s="2"/>
      <c r="N9" s="25"/>
      <c r="O9" s="2"/>
      <c r="P9" s="2"/>
      <c r="Q9" s="25"/>
      <c r="R9" s="2"/>
      <c r="S9" s="2"/>
      <c r="T9" s="2">
        <f t="shared" ref="T9:T67" si="1">SUM(C9,I9,K9,M9,O9,P9,R9,S9)</f>
        <v>18000</v>
      </c>
      <c r="U9" s="26">
        <f t="shared" ref="U9:U67" si="2">SUM(D9,E9,F9,G9,H9,J9,L9,N9,Q9)</f>
        <v>0.25</v>
      </c>
      <c r="V9" s="2">
        <v>1598</v>
      </c>
      <c r="W9" s="2">
        <v>2500</v>
      </c>
      <c r="X9" s="3">
        <f t="shared" si="0"/>
        <v>22098</v>
      </c>
      <c r="Y9" s="3"/>
      <c r="Z9" s="18"/>
    </row>
    <row r="10" spans="1:30" x14ac:dyDescent="0.2">
      <c r="A10" s="73"/>
      <c r="B10" s="1" t="s">
        <v>28</v>
      </c>
      <c r="C10" s="2"/>
      <c r="D10" s="25"/>
      <c r="E10" s="25"/>
      <c r="F10" s="25"/>
      <c r="G10" s="25"/>
      <c r="H10" s="25"/>
      <c r="I10" s="2"/>
      <c r="J10" s="25"/>
      <c r="K10" s="2"/>
      <c r="L10" s="25"/>
      <c r="M10" s="2"/>
      <c r="N10" s="25"/>
      <c r="O10" s="2"/>
      <c r="P10" s="2"/>
      <c r="Q10" s="25"/>
      <c r="R10" s="2"/>
      <c r="S10" s="2"/>
      <c r="T10" s="2"/>
      <c r="U10" s="26"/>
      <c r="V10" s="2"/>
      <c r="W10" s="2">
        <v>6000</v>
      </c>
      <c r="X10" s="3">
        <f t="shared" si="0"/>
        <v>6000</v>
      </c>
      <c r="Y10" s="3"/>
      <c r="Z10" s="18"/>
    </row>
    <row r="11" spans="1:30" x14ac:dyDescent="0.2">
      <c r="A11" s="74"/>
      <c r="B11" s="4" t="s">
        <v>29</v>
      </c>
      <c r="C11" s="5"/>
      <c r="D11" s="28"/>
      <c r="E11" s="28"/>
      <c r="F11" s="28"/>
      <c r="G11" s="28"/>
      <c r="H11" s="28"/>
      <c r="I11" s="5">
        <v>87073</v>
      </c>
      <c r="J11" s="28">
        <v>2</v>
      </c>
      <c r="K11" s="5"/>
      <c r="L11" s="28"/>
      <c r="M11" s="5"/>
      <c r="N11" s="28"/>
      <c r="O11" s="5"/>
      <c r="P11" s="5"/>
      <c r="Q11" s="28"/>
      <c r="R11" s="5"/>
      <c r="S11" s="5"/>
      <c r="T11" s="5">
        <f t="shared" si="1"/>
        <v>87073</v>
      </c>
      <c r="U11" s="29">
        <f t="shared" si="2"/>
        <v>2</v>
      </c>
      <c r="V11" s="5">
        <v>34811</v>
      </c>
      <c r="W11" s="5">
        <v>9000</v>
      </c>
      <c r="X11" s="6">
        <f t="shared" si="0"/>
        <v>130884</v>
      </c>
      <c r="Y11" s="6">
        <f>SUM(T3:T11)</f>
        <v>626918.80000000005</v>
      </c>
      <c r="Z11" s="19">
        <f>SUM(U3:U11)</f>
        <v>6.25</v>
      </c>
      <c r="AA11" s="30">
        <f>SUM(V3:V11)</f>
        <v>177309</v>
      </c>
      <c r="AB11" s="30">
        <f t="shared" ref="AB11:AC11" si="3">SUM(W3:W11)</f>
        <v>2293765</v>
      </c>
      <c r="AC11" s="30">
        <f t="shared" si="3"/>
        <v>3097992.8</v>
      </c>
      <c r="AD11" s="36"/>
    </row>
    <row r="12" spans="1:30" x14ac:dyDescent="0.2">
      <c r="A12" s="75" t="s">
        <v>67</v>
      </c>
      <c r="B12" s="8" t="s">
        <v>31</v>
      </c>
      <c r="C12" s="9"/>
      <c r="D12" s="37"/>
      <c r="E12" s="37"/>
      <c r="F12" s="37"/>
      <c r="G12" s="37"/>
      <c r="H12" s="37"/>
      <c r="I12" s="9">
        <v>335149</v>
      </c>
      <c r="J12" s="37">
        <v>3</v>
      </c>
      <c r="K12" s="9"/>
      <c r="L12" s="37"/>
      <c r="M12" s="9"/>
      <c r="N12" s="37"/>
      <c r="O12" s="9"/>
      <c r="P12" s="9">
        <v>2000</v>
      </c>
      <c r="Q12" s="37"/>
      <c r="R12" s="9">
        <v>63894</v>
      </c>
      <c r="S12" s="9"/>
      <c r="T12" s="9">
        <f t="shared" si="1"/>
        <v>401043</v>
      </c>
      <c r="U12" s="38">
        <f t="shared" si="2"/>
        <v>3</v>
      </c>
      <c r="V12" s="9">
        <v>147873</v>
      </c>
      <c r="W12" s="9">
        <v>67500</v>
      </c>
      <c r="X12" s="10">
        <f t="shared" si="0"/>
        <v>616416</v>
      </c>
      <c r="Y12" s="10"/>
      <c r="Z12" s="39"/>
      <c r="AA12" s="40"/>
      <c r="AB12" s="40"/>
      <c r="AC12" s="40"/>
    </row>
    <row r="13" spans="1:30" x14ac:dyDescent="0.2">
      <c r="A13" s="73"/>
      <c r="B13" s="1" t="s">
        <v>32</v>
      </c>
      <c r="C13" s="2"/>
      <c r="D13" s="25"/>
      <c r="E13" s="25"/>
      <c r="F13" s="25"/>
      <c r="G13" s="25"/>
      <c r="H13" s="25"/>
      <c r="I13" s="2">
        <v>200736</v>
      </c>
      <c r="J13" s="25">
        <v>4</v>
      </c>
      <c r="K13" s="2">
        <v>149739.20000000001</v>
      </c>
      <c r="L13" s="25">
        <v>5</v>
      </c>
      <c r="M13" s="2"/>
      <c r="N13" s="25"/>
      <c r="O13" s="2"/>
      <c r="P13" s="2">
        <v>3750</v>
      </c>
      <c r="Q13" s="25"/>
      <c r="R13" s="2">
        <v>3750</v>
      </c>
      <c r="S13" s="2"/>
      <c r="T13" s="2">
        <f t="shared" si="1"/>
        <v>357975.2</v>
      </c>
      <c r="U13" s="26">
        <f t="shared" si="2"/>
        <v>9</v>
      </c>
      <c r="V13" s="2">
        <v>161324</v>
      </c>
      <c r="W13" s="2">
        <v>52640</v>
      </c>
      <c r="X13" s="3">
        <f t="shared" si="0"/>
        <v>571939.19999999995</v>
      </c>
      <c r="Y13" s="3"/>
      <c r="Z13" s="18"/>
    </row>
    <row r="14" spans="1:30" x14ac:dyDescent="0.2">
      <c r="A14" s="73"/>
      <c r="B14" s="1" t="s">
        <v>33</v>
      </c>
      <c r="C14" s="2"/>
      <c r="D14" s="25"/>
      <c r="E14" s="25"/>
      <c r="F14" s="25"/>
      <c r="G14" s="25"/>
      <c r="H14" s="25"/>
      <c r="I14" s="2"/>
      <c r="J14" s="25"/>
      <c r="K14" s="2"/>
      <c r="L14" s="25"/>
      <c r="M14" s="2"/>
      <c r="N14" s="25"/>
      <c r="O14" s="2"/>
      <c r="P14" s="2"/>
      <c r="Q14" s="25"/>
      <c r="R14" s="2"/>
      <c r="S14" s="2"/>
      <c r="T14" s="2"/>
      <c r="U14" s="26"/>
      <c r="V14" s="2"/>
      <c r="W14" s="2">
        <v>310000</v>
      </c>
      <c r="X14" s="3">
        <f t="shared" si="0"/>
        <v>310000</v>
      </c>
      <c r="Y14" s="3"/>
      <c r="Z14" s="18"/>
    </row>
    <row r="15" spans="1:30" x14ac:dyDescent="0.2">
      <c r="A15" s="73"/>
      <c r="B15" s="1" t="s">
        <v>34</v>
      </c>
      <c r="C15" s="2"/>
      <c r="D15" s="25"/>
      <c r="E15" s="25"/>
      <c r="F15" s="25"/>
      <c r="G15" s="25"/>
      <c r="H15" s="25"/>
      <c r="I15" s="2">
        <v>209450</v>
      </c>
      <c r="J15" s="25">
        <v>4</v>
      </c>
      <c r="K15" s="2">
        <v>74984</v>
      </c>
      <c r="L15" s="25">
        <v>2.5</v>
      </c>
      <c r="M15" s="2"/>
      <c r="N15" s="25"/>
      <c r="O15" s="2"/>
      <c r="P15" s="2"/>
      <c r="Q15" s="25"/>
      <c r="R15" s="2"/>
      <c r="S15" s="2">
        <v>1000</v>
      </c>
      <c r="T15" s="2">
        <f t="shared" si="1"/>
        <v>285434</v>
      </c>
      <c r="U15" s="26">
        <f t="shared" si="2"/>
        <v>6.5</v>
      </c>
      <c r="V15" s="2">
        <v>128264</v>
      </c>
      <c r="W15" s="2">
        <v>9000</v>
      </c>
      <c r="X15" s="3">
        <f t="shared" si="0"/>
        <v>422698</v>
      </c>
      <c r="Y15" s="3"/>
      <c r="Z15" s="18"/>
    </row>
    <row r="16" spans="1:30" x14ac:dyDescent="0.2">
      <c r="A16" s="73"/>
      <c r="B16" s="1" t="s">
        <v>35</v>
      </c>
      <c r="C16" s="2"/>
      <c r="D16" s="25"/>
      <c r="E16" s="25"/>
      <c r="F16" s="25"/>
      <c r="G16" s="25"/>
      <c r="H16" s="25"/>
      <c r="I16" s="2">
        <v>547654</v>
      </c>
      <c r="J16" s="25">
        <v>10</v>
      </c>
      <c r="K16" s="2">
        <v>205337.60000000001</v>
      </c>
      <c r="L16" s="25">
        <v>7</v>
      </c>
      <c r="M16" s="2"/>
      <c r="N16" s="25"/>
      <c r="O16" s="2"/>
      <c r="P16" s="2">
        <v>19000</v>
      </c>
      <c r="Q16" s="25"/>
      <c r="R16" s="2"/>
      <c r="S16" s="2"/>
      <c r="T16" s="2">
        <f t="shared" si="1"/>
        <v>771991.6</v>
      </c>
      <c r="U16" s="26">
        <f t="shared" si="2"/>
        <v>17</v>
      </c>
      <c r="V16" s="2">
        <v>309066</v>
      </c>
      <c r="W16" s="2">
        <v>24400</v>
      </c>
      <c r="X16" s="3">
        <f t="shared" si="0"/>
        <v>1105457.6000000001</v>
      </c>
      <c r="Y16" s="3"/>
      <c r="Z16" s="18"/>
    </row>
    <row r="17" spans="1:26" x14ac:dyDescent="0.2">
      <c r="A17" s="73"/>
      <c r="B17" s="1" t="s">
        <v>36</v>
      </c>
      <c r="C17" s="2"/>
      <c r="D17" s="25"/>
      <c r="E17" s="25"/>
      <c r="F17" s="25"/>
      <c r="G17" s="25"/>
      <c r="H17" s="25"/>
      <c r="I17" s="2">
        <v>345750.6</v>
      </c>
      <c r="J17" s="25">
        <v>6</v>
      </c>
      <c r="K17" s="2">
        <v>71676.800000000003</v>
      </c>
      <c r="L17" s="25">
        <v>2</v>
      </c>
      <c r="M17" s="2"/>
      <c r="N17" s="25"/>
      <c r="O17" s="2"/>
      <c r="P17" s="2">
        <v>5186</v>
      </c>
      <c r="Q17" s="25"/>
      <c r="R17" s="2"/>
      <c r="S17" s="2">
        <v>9310</v>
      </c>
      <c r="T17" s="2">
        <f t="shared" si="1"/>
        <v>431923.39999999997</v>
      </c>
      <c r="U17" s="26">
        <f t="shared" si="2"/>
        <v>8</v>
      </c>
      <c r="V17" s="2">
        <v>180421</v>
      </c>
      <c r="W17" s="2">
        <v>65880</v>
      </c>
      <c r="X17" s="3">
        <f t="shared" si="0"/>
        <v>678224.39999999991</v>
      </c>
      <c r="Y17" s="3"/>
      <c r="Z17" s="18"/>
    </row>
    <row r="18" spans="1:26" x14ac:dyDescent="0.2">
      <c r="A18" s="73"/>
      <c r="B18" s="1" t="s">
        <v>37</v>
      </c>
      <c r="C18" s="2"/>
      <c r="D18" s="25"/>
      <c r="E18" s="25"/>
      <c r="F18" s="25"/>
      <c r="G18" s="25"/>
      <c r="H18" s="25"/>
      <c r="I18" s="2"/>
      <c r="J18" s="25"/>
      <c r="K18" s="2"/>
      <c r="L18" s="25"/>
      <c r="M18" s="2"/>
      <c r="N18" s="25"/>
      <c r="O18" s="2"/>
      <c r="P18" s="2"/>
      <c r="Q18" s="25"/>
      <c r="R18" s="2"/>
      <c r="S18" s="2"/>
      <c r="T18" s="2"/>
      <c r="U18" s="26"/>
      <c r="V18" s="2"/>
      <c r="W18" s="2">
        <v>18000</v>
      </c>
      <c r="X18" s="3">
        <f t="shared" si="0"/>
        <v>18000</v>
      </c>
      <c r="Y18" s="3"/>
      <c r="Z18" s="18"/>
    </row>
    <row r="19" spans="1:26" x14ac:dyDescent="0.2">
      <c r="A19" s="73"/>
      <c r="B19" s="1" t="s">
        <v>38</v>
      </c>
      <c r="C19" s="2"/>
      <c r="D19" s="25"/>
      <c r="E19" s="25"/>
      <c r="F19" s="25"/>
      <c r="G19" s="25"/>
      <c r="H19" s="25"/>
      <c r="I19" s="2"/>
      <c r="J19" s="25"/>
      <c r="K19" s="2"/>
      <c r="L19" s="25"/>
      <c r="M19" s="2"/>
      <c r="N19" s="25"/>
      <c r="O19" s="2"/>
      <c r="P19" s="2"/>
      <c r="Q19" s="25"/>
      <c r="R19" s="2"/>
      <c r="S19" s="2"/>
      <c r="T19" s="2"/>
      <c r="U19" s="26"/>
      <c r="V19" s="2"/>
      <c r="W19" s="2">
        <v>8100</v>
      </c>
      <c r="X19" s="3">
        <f t="shared" si="0"/>
        <v>8100</v>
      </c>
      <c r="Y19" s="3"/>
      <c r="Z19" s="18"/>
    </row>
    <row r="20" spans="1:26" x14ac:dyDescent="0.2">
      <c r="A20" s="73"/>
      <c r="B20" s="1" t="s">
        <v>39</v>
      </c>
      <c r="C20" s="2"/>
      <c r="D20" s="25"/>
      <c r="E20" s="25"/>
      <c r="F20" s="25"/>
      <c r="G20" s="25"/>
      <c r="H20" s="25"/>
      <c r="I20" s="2"/>
      <c r="J20" s="25"/>
      <c r="K20" s="2"/>
      <c r="L20" s="25"/>
      <c r="M20" s="2"/>
      <c r="N20" s="25"/>
      <c r="O20" s="2"/>
      <c r="P20" s="2"/>
      <c r="Q20" s="25"/>
      <c r="R20" s="2"/>
      <c r="S20" s="2"/>
      <c r="T20" s="2"/>
      <c r="U20" s="26"/>
      <c r="V20" s="2"/>
      <c r="W20" s="2">
        <v>3600</v>
      </c>
      <c r="X20" s="3">
        <f t="shared" si="0"/>
        <v>3600</v>
      </c>
      <c r="Y20" s="3"/>
      <c r="Z20" s="18"/>
    </row>
    <row r="21" spans="1:26" x14ac:dyDescent="0.2">
      <c r="A21" s="73"/>
      <c r="B21" s="1" t="s">
        <v>40</v>
      </c>
      <c r="C21" s="2"/>
      <c r="D21" s="25"/>
      <c r="E21" s="25"/>
      <c r="F21" s="25"/>
      <c r="G21" s="25"/>
      <c r="H21" s="25"/>
      <c r="I21" s="2"/>
      <c r="J21" s="25"/>
      <c r="K21" s="2"/>
      <c r="L21" s="25"/>
      <c r="M21" s="2"/>
      <c r="N21" s="25"/>
      <c r="O21" s="2"/>
      <c r="P21" s="2"/>
      <c r="Q21" s="25"/>
      <c r="R21" s="2"/>
      <c r="S21" s="2"/>
      <c r="T21" s="2"/>
      <c r="U21" s="26"/>
      <c r="V21" s="2"/>
      <c r="W21" s="2">
        <v>1080</v>
      </c>
      <c r="X21" s="3">
        <f t="shared" si="0"/>
        <v>1080</v>
      </c>
      <c r="Y21" s="3"/>
      <c r="Z21" s="18"/>
    </row>
    <row r="22" spans="1:26" x14ac:dyDescent="0.2">
      <c r="A22" s="73"/>
      <c r="B22" s="1" t="s">
        <v>41</v>
      </c>
      <c r="C22" s="2"/>
      <c r="D22" s="25"/>
      <c r="E22" s="25"/>
      <c r="F22" s="25"/>
      <c r="G22" s="25"/>
      <c r="H22" s="25"/>
      <c r="I22" s="2"/>
      <c r="J22" s="25"/>
      <c r="K22" s="2"/>
      <c r="L22" s="25"/>
      <c r="M22" s="2"/>
      <c r="N22" s="25"/>
      <c r="O22" s="2"/>
      <c r="P22" s="2"/>
      <c r="Q22" s="25"/>
      <c r="R22" s="2"/>
      <c r="S22" s="2"/>
      <c r="T22" s="2"/>
      <c r="U22" s="26"/>
      <c r="V22" s="2"/>
      <c r="W22" s="2">
        <v>1080</v>
      </c>
      <c r="X22" s="3">
        <f t="shared" si="0"/>
        <v>1080</v>
      </c>
      <c r="Y22" s="3"/>
      <c r="Z22" s="18"/>
    </row>
    <row r="23" spans="1:26" x14ac:dyDescent="0.2">
      <c r="A23" s="73"/>
      <c r="B23" s="1" t="s">
        <v>42</v>
      </c>
      <c r="C23" s="2"/>
      <c r="D23" s="25"/>
      <c r="E23" s="25"/>
      <c r="F23" s="25"/>
      <c r="G23" s="25"/>
      <c r="H23" s="25"/>
      <c r="I23" s="2"/>
      <c r="J23" s="25"/>
      <c r="K23" s="2"/>
      <c r="L23" s="25"/>
      <c r="M23" s="2"/>
      <c r="N23" s="25"/>
      <c r="O23" s="2"/>
      <c r="P23" s="2"/>
      <c r="Q23" s="25"/>
      <c r="R23" s="2"/>
      <c r="S23" s="2"/>
      <c r="T23" s="2"/>
      <c r="U23" s="26"/>
      <c r="V23" s="2"/>
      <c r="W23" s="2">
        <v>14287</v>
      </c>
      <c r="X23" s="3">
        <f t="shared" si="0"/>
        <v>14287</v>
      </c>
      <c r="Y23" s="3"/>
      <c r="Z23" s="18"/>
    </row>
    <row r="24" spans="1:26" x14ac:dyDescent="0.2">
      <c r="A24" s="73"/>
      <c r="B24" s="1" t="s">
        <v>43</v>
      </c>
      <c r="C24" s="2"/>
      <c r="D24" s="25"/>
      <c r="E24" s="25"/>
      <c r="F24" s="25"/>
      <c r="G24" s="25"/>
      <c r="H24" s="25"/>
      <c r="I24" s="2">
        <v>2403031</v>
      </c>
      <c r="J24" s="25">
        <v>39</v>
      </c>
      <c r="K24" s="2">
        <v>12677.6</v>
      </c>
      <c r="L24" s="25">
        <v>0.5</v>
      </c>
      <c r="M24" s="2">
        <v>327142.40000000002</v>
      </c>
      <c r="N24" s="25">
        <v>8</v>
      </c>
      <c r="O24" s="2"/>
      <c r="P24" s="2">
        <v>277590</v>
      </c>
      <c r="Q24" s="25">
        <v>1.9</v>
      </c>
      <c r="R24" s="2">
        <v>24028</v>
      </c>
      <c r="S24" s="2">
        <v>4500</v>
      </c>
      <c r="T24" s="2">
        <f t="shared" si="1"/>
        <v>3048969</v>
      </c>
      <c r="U24" s="26">
        <f t="shared" si="2"/>
        <v>49.4</v>
      </c>
      <c r="V24" s="2">
        <v>1013835.69</v>
      </c>
      <c r="W24" s="2">
        <v>1628168</v>
      </c>
      <c r="X24" s="3">
        <f t="shared" si="0"/>
        <v>5690972.6899999995</v>
      </c>
      <c r="Y24" s="3"/>
      <c r="Z24" s="18"/>
    </row>
    <row r="25" spans="1:26" x14ac:dyDescent="0.2">
      <c r="A25" s="73"/>
      <c r="B25" s="1" t="s">
        <v>44</v>
      </c>
      <c r="C25" s="2"/>
      <c r="D25" s="25"/>
      <c r="E25" s="25"/>
      <c r="F25" s="25"/>
      <c r="G25" s="25"/>
      <c r="H25" s="25"/>
      <c r="I25" s="2"/>
      <c r="J25" s="25"/>
      <c r="K25" s="2"/>
      <c r="L25" s="25"/>
      <c r="M25" s="2"/>
      <c r="N25" s="25"/>
      <c r="O25" s="2"/>
      <c r="P25" s="2">
        <v>275000</v>
      </c>
      <c r="Q25" s="25"/>
      <c r="R25" s="2"/>
      <c r="S25" s="2"/>
      <c r="T25" s="2">
        <f t="shared" si="1"/>
        <v>275000</v>
      </c>
      <c r="U25" s="26"/>
      <c r="V25" s="2">
        <v>1018</v>
      </c>
      <c r="W25" s="2">
        <v>1688537</v>
      </c>
      <c r="X25" s="3">
        <f t="shared" si="0"/>
        <v>1964555</v>
      </c>
      <c r="Y25" s="3"/>
      <c r="Z25" s="18"/>
    </row>
    <row r="26" spans="1:26" x14ac:dyDescent="0.2">
      <c r="A26" s="73"/>
      <c r="B26" s="1" t="s">
        <v>45</v>
      </c>
      <c r="C26" s="2"/>
      <c r="D26" s="25"/>
      <c r="E26" s="25"/>
      <c r="F26" s="25"/>
      <c r="G26" s="25"/>
      <c r="H26" s="25"/>
      <c r="I26" s="2"/>
      <c r="J26" s="25"/>
      <c r="K26" s="2"/>
      <c r="L26" s="25"/>
      <c r="M26" s="2"/>
      <c r="N26" s="25"/>
      <c r="O26" s="2"/>
      <c r="P26" s="2">
        <v>32000</v>
      </c>
      <c r="Q26" s="25"/>
      <c r="R26" s="2"/>
      <c r="S26" s="2"/>
      <c r="T26" s="2">
        <f t="shared" si="1"/>
        <v>32000</v>
      </c>
      <c r="U26" s="26"/>
      <c r="V26" s="2">
        <v>2842</v>
      </c>
      <c r="W26" s="2">
        <v>3000</v>
      </c>
      <c r="X26" s="3">
        <f t="shared" si="0"/>
        <v>37842</v>
      </c>
      <c r="Y26" s="3"/>
      <c r="Z26" s="18"/>
    </row>
    <row r="27" spans="1:26" x14ac:dyDescent="0.2">
      <c r="A27" s="73"/>
      <c r="B27" s="1" t="s">
        <v>46</v>
      </c>
      <c r="C27" s="2"/>
      <c r="D27" s="25"/>
      <c r="E27" s="25"/>
      <c r="F27" s="25"/>
      <c r="G27" s="25"/>
      <c r="H27" s="25"/>
      <c r="I27" s="2">
        <v>115000</v>
      </c>
      <c r="J27" s="25">
        <v>1</v>
      </c>
      <c r="K27" s="2">
        <v>50564.800000000003</v>
      </c>
      <c r="L27" s="25">
        <v>3</v>
      </c>
      <c r="M27" s="2"/>
      <c r="N27" s="25"/>
      <c r="O27" s="2"/>
      <c r="P27" s="2">
        <v>3196</v>
      </c>
      <c r="Q27" s="25"/>
      <c r="R27" s="2"/>
      <c r="S27" s="2"/>
      <c r="T27" s="2">
        <f t="shared" si="1"/>
        <v>168760.8</v>
      </c>
      <c r="U27" s="26">
        <f t="shared" si="2"/>
        <v>4</v>
      </c>
      <c r="V27" s="2">
        <v>58016</v>
      </c>
      <c r="W27" s="2">
        <v>36450</v>
      </c>
      <c r="X27" s="3">
        <f t="shared" si="0"/>
        <v>263226.8</v>
      </c>
      <c r="Y27" s="3"/>
      <c r="Z27" s="18"/>
    </row>
    <row r="28" spans="1:26" x14ac:dyDescent="0.2">
      <c r="A28" s="73"/>
      <c r="B28" s="1" t="s">
        <v>47</v>
      </c>
      <c r="C28" s="2"/>
      <c r="D28" s="25"/>
      <c r="E28" s="25"/>
      <c r="F28" s="25"/>
      <c r="G28" s="25"/>
      <c r="H28" s="25"/>
      <c r="I28" s="2">
        <v>103285</v>
      </c>
      <c r="J28" s="25">
        <v>2</v>
      </c>
      <c r="K28" s="2"/>
      <c r="L28" s="25"/>
      <c r="M28" s="2"/>
      <c r="N28" s="25"/>
      <c r="O28" s="2"/>
      <c r="P28" s="2"/>
      <c r="Q28" s="25"/>
      <c r="R28" s="2"/>
      <c r="S28" s="2"/>
      <c r="T28" s="2">
        <f t="shared" si="1"/>
        <v>103285</v>
      </c>
      <c r="U28" s="26">
        <f t="shared" si="2"/>
        <v>2</v>
      </c>
      <c r="V28" s="2">
        <v>37672</v>
      </c>
      <c r="W28" s="2">
        <v>41850</v>
      </c>
      <c r="X28" s="3">
        <f t="shared" si="0"/>
        <v>182807</v>
      </c>
      <c r="Y28" s="3"/>
      <c r="Z28" s="18"/>
    </row>
    <row r="29" spans="1:26" x14ac:dyDescent="0.2">
      <c r="A29" s="73"/>
      <c r="B29" s="1" t="s">
        <v>48</v>
      </c>
      <c r="C29" s="2"/>
      <c r="D29" s="25"/>
      <c r="E29" s="25"/>
      <c r="F29" s="25"/>
      <c r="G29" s="25"/>
      <c r="H29" s="25"/>
      <c r="I29" s="2">
        <v>58261</v>
      </c>
      <c r="J29" s="25">
        <v>1</v>
      </c>
      <c r="K29" s="2"/>
      <c r="L29" s="25"/>
      <c r="M29" s="2">
        <v>402792</v>
      </c>
      <c r="N29" s="25">
        <v>13</v>
      </c>
      <c r="O29" s="2"/>
      <c r="P29" s="2">
        <v>18000</v>
      </c>
      <c r="Q29" s="25"/>
      <c r="R29" s="2">
        <v>35000</v>
      </c>
      <c r="S29" s="2"/>
      <c r="T29" s="2">
        <f t="shared" si="1"/>
        <v>514053</v>
      </c>
      <c r="U29" s="26">
        <f t="shared" si="2"/>
        <v>14</v>
      </c>
      <c r="V29" s="2">
        <v>258855</v>
      </c>
      <c r="W29" s="2">
        <v>392850</v>
      </c>
      <c r="X29" s="3">
        <f t="shared" si="0"/>
        <v>1165758</v>
      </c>
      <c r="Y29" s="3"/>
      <c r="Z29" s="18"/>
    </row>
    <row r="30" spans="1:26" x14ac:dyDescent="0.2">
      <c r="A30" s="73"/>
      <c r="B30" s="1" t="s">
        <v>49</v>
      </c>
      <c r="C30" s="2"/>
      <c r="D30" s="25"/>
      <c r="E30" s="25"/>
      <c r="F30" s="25"/>
      <c r="G30" s="25"/>
      <c r="H30" s="25"/>
      <c r="I30" s="2">
        <v>103232</v>
      </c>
      <c r="J30" s="25">
        <v>1</v>
      </c>
      <c r="K30" s="2">
        <v>32468.799999999999</v>
      </c>
      <c r="L30" s="25">
        <v>1</v>
      </c>
      <c r="M30" s="2">
        <v>664913.6</v>
      </c>
      <c r="N30" s="25">
        <v>17</v>
      </c>
      <c r="O30" s="2"/>
      <c r="P30" s="2"/>
      <c r="Q30" s="25"/>
      <c r="R30" s="2">
        <v>35418</v>
      </c>
      <c r="S30" s="2"/>
      <c r="T30" s="2">
        <f t="shared" si="1"/>
        <v>836032.39999999991</v>
      </c>
      <c r="U30" s="26">
        <f t="shared" si="2"/>
        <v>19</v>
      </c>
      <c r="V30" s="2">
        <v>379893</v>
      </c>
      <c r="W30" s="2">
        <v>455621</v>
      </c>
      <c r="X30" s="3">
        <f t="shared" si="0"/>
        <v>1671546.4</v>
      </c>
      <c r="Y30" s="3"/>
      <c r="Z30" s="18"/>
    </row>
    <row r="31" spans="1:26" x14ac:dyDescent="0.2">
      <c r="A31" s="73"/>
      <c r="B31" s="1" t="s">
        <v>50</v>
      </c>
      <c r="C31" s="2"/>
      <c r="D31" s="25"/>
      <c r="E31" s="25"/>
      <c r="F31" s="25"/>
      <c r="G31" s="25"/>
      <c r="H31" s="25"/>
      <c r="I31" s="2"/>
      <c r="J31" s="25"/>
      <c r="K31" s="2"/>
      <c r="L31" s="25"/>
      <c r="M31" s="2"/>
      <c r="N31" s="25"/>
      <c r="O31" s="2"/>
      <c r="P31" s="2"/>
      <c r="Q31" s="25"/>
      <c r="R31" s="2"/>
      <c r="S31" s="2"/>
      <c r="T31" s="2"/>
      <c r="U31" s="26"/>
      <c r="V31" s="2"/>
      <c r="W31" s="2">
        <v>100000</v>
      </c>
      <c r="X31" s="3">
        <f t="shared" si="0"/>
        <v>100000</v>
      </c>
      <c r="Y31" s="3"/>
      <c r="Z31" s="18"/>
    </row>
    <row r="32" spans="1:26" x14ac:dyDescent="0.2">
      <c r="A32" s="73"/>
      <c r="B32" s="1" t="s">
        <v>51</v>
      </c>
      <c r="C32" s="2"/>
      <c r="D32" s="25"/>
      <c r="E32" s="25"/>
      <c r="F32" s="25"/>
      <c r="G32" s="25"/>
      <c r="H32" s="25"/>
      <c r="I32" s="2"/>
      <c r="J32" s="25"/>
      <c r="K32" s="2"/>
      <c r="L32" s="25"/>
      <c r="M32" s="2"/>
      <c r="N32" s="25"/>
      <c r="O32" s="2"/>
      <c r="P32" s="2"/>
      <c r="Q32" s="25"/>
      <c r="R32" s="2"/>
      <c r="S32" s="2"/>
      <c r="T32" s="2"/>
      <c r="U32" s="26"/>
      <c r="V32" s="2"/>
      <c r="W32" s="2">
        <v>4440502</v>
      </c>
      <c r="X32" s="3">
        <f t="shared" si="0"/>
        <v>4440502</v>
      </c>
      <c r="Y32" s="3"/>
      <c r="Z32" s="18"/>
    </row>
    <row r="33" spans="1:30" x14ac:dyDescent="0.2">
      <c r="A33" s="73"/>
      <c r="B33" s="1" t="s">
        <v>52</v>
      </c>
      <c r="C33" s="2"/>
      <c r="D33" s="25"/>
      <c r="E33" s="25"/>
      <c r="F33" s="25"/>
      <c r="G33" s="25"/>
      <c r="H33" s="25"/>
      <c r="I33" s="2"/>
      <c r="J33" s="25"/>
      <c r="K33" s="2"/>
      <c r="L33" s="25"/>
      <c r="M33" s="2"/>
      <c r="N33" s="25"/>
      <c r="O33" s="2"/>
      <c r="P33" s="2"/>
      <c r="Q33" s="25"/>
      <c r="R33" s="2"/>
      <c r="S33" s="2"/>
      <c r="T33" s="2"/>
      <c r="U33" s="26"/>
      <c r="V33" s="2"/>
      <c r="W33" s="2">
        <v>573400</v>
      </c>
      <c r="X33" s="3">
        <f t="shared" si="0"/>
        <v>573400</v>
      </c>
      <c r="Y33" s="3"/>
      <c r="Z33" s="18"/>
    </row>
    <row r="34" spans="1:30" x14ac:dyDescent="0.2">
      <c r="A34" s="73"/>
      <c r="B34" s="1" t="s">
        <v>53</v>
      </c>
      <c r="C34" s="2"/>
      <c r="D34" s="25"/>
      <c r="E34" s="25"/>
      <c r="F34" s="25"/>
      <c r="G34" s="25"/>
      <c r="H34" s="25"/>
      <c r="I34" s="2"/>
      <c r="J34" s="25"/>
      <c r="K34" s="2"/>
      <c r="L34" s="25"/>
      <c r="M34" s="2"/>
      <c r="N34" s="25"/>
      <c r="O34" s="2"/>
      <c r="P34" s="2"/>
      <c r="Q34" s="25"/>
      <c r="R34" s="2"/>
      <c r="S34" s="2"/>
      <c r="T34" s="2"/>
      <c r="U34" s="26"/>
      <c r="V34" s="2"/>
      <c r="W34" s="2"/>
      <c r="X34" s="3">
        <f t="shared" si="0"/>
        <v>0</v>
      </c>
      <c r="Y34" s="3"/>
      <c r="Z34" s="18"/>
    </row>
    <row r="35" spans="1:30" x14ac:dyDescent="0.2">
      <c r="A35" s="73"/>
      <c r="B35" s="1" t="s">
        <v>54</v>
      </c>
      <c r="C35" s="7"/>
      <c r="D35" s="25"/>
      <c r="E35" s="25"/>
      <c r="F35" s="25"/>
      <c r="G35" s="25"/>
      <c r="H35" s="25"/>
      <c r="I35" s="7">
        <v>46360</v>
      </c>
      <c r="J35" s="25">
        <v>1</v>
      </c>
      <c r="K35" s="7"/>
      <c r="L35" s="25"/>
      <c r="M35" s="7">
        <v>999294.4</v>
      </c>
      <c r="N35" s="25">
        <v>40</v>
      </c>
      <c r="O35" s="7"/>
      <c r="P35" s="7"/>
      <c r="Q35" s="25"/>
      <c r="R35" s="7"/>
      <c r="S35" s="7">
        <v>37001</v>
      </c>
      <c r="T35" s="2">
        <f t="shared" si="1"/>
        <v>1082655.3999999999</v>
      </c>
      <c r="U35" s="26">
        <f t="shared" si="2"/>
        <v>41</v>
      </c>
      <c r="V35" s="2">
        <v>678499</v>
      </c>
      <c r="W35" s="2">
        <v>219816</v>
      </c>
      <c r="X35" s="3">
        <f t="shared" si="0"/>
        <v>1980970.4</v>
      </c>
      <c r="Y35" s="3"/>
      <c r="Z35" s="18"/>
    </row>
    <row r="36" spans="1:30" x14ac:dyDescent="0.2">
      <c r="A36" s="73"/>
      <c r="B36" s="1" t="s">
        <v>55</v>
      </c>
      <c r="C36" s="7"/>
      <c r="D36" s="25"/>
      <c r="E36" s="25"/>
      <c r="F36" s="25"/>
      <c r="G36" s="25"/>
      <c r="H36" s="25"/>
      <c r="I36" s="7">
        <v>36063.300000000003</v>
      </c>
      <c r="J36" s="25">
        <v>1</v>
      </c>
      <c r="K36" s="7"/>
      <c r="L36" s="25"/>
      <c r="M36" s="7">
        <v>126817.60000000001</v>
      </c>
      <c r="N36" s="25">
        <v>4</v>
      </c>
      <c r="O36" s="7"/>
      <c r="P36" s="7"/>
      <c r="Q36" s="25"/>
      <c r="R36" s="7"/>
      <c r="S36" s="7">
        <v>3000</v>
      </c>
      <c r="T36" s="2">
        <f t="shared" si="1"/>
        <v>165880.90000000002</v>
      </c>
      <c r="U36" s="26">
        <f t="shared" si="2"/>
        <v>5</v>
      </c>
      <c r="V36" s="2">
        <v>83059</v>
      </c>
      <c r="W36" s="2">
        <v>12712</v>
      </c>
      <c r="X36" s="3">
        <f t="shared" si="0"/>
        <v>261651.90000000002</v>
      </c>
      <c r="Y36" s="3"/>
      <c r="Z36" s="18"/>
    </row>
    <row r="37" spans="1:30" x14ac:dyDescent="0.2">
      <c r="A37" s="73"/>
      <c r="B37" s="1" t="s">
        <v>56</v>
      </c>
      <c r="C37" s="7"/>
      <c r="D37" s="25"/>
      <c r="E37" s="25"/>
      <c r="F37" s="25"/>
      <c r="G37" s="25"/>
      <c r="H37" s="25"/>
      <c r="I37" s="7">
        <v>82999</v>
      </c>
      <c r="J37" s="25">
        <v>1</v>
      </c>
      <c r="K37" s="7">
        <v>30908.799999999999</v>
      </c>
      <c r="L37" s="25">
        <v>1</v>
      </c>
      <c r="M37" s="7">
        <v>632994.80000000005</v>
      </c>
      <c r="N37" s="25">
        <v>14</v>
      </c>
      <c r="O37" s="7"/>
      <c r="P37" s="7"/>
      <c r="Q37" s="25"/>
      <c r="R37" s="7"/>
      <c r="S37" s="7">
        <v>73415</v>
      </c>
      <c r="T37" s="2">
        <f t="shared" si="1"/>
        <v>820317.60000000009</v>
      </c>
      <c r="U37" s="26">
        <f t="shared" si="2"/>
        <v>16</v>
      </c>
      <c r="V37" s="2">
        <v>331439</v>
      </c>
      <c r="W37" s="2">
        <v>130000</v>
      </c>
      <c r="X37" s="3">
        <f t="shared" si="0"/>
        <v>1281756.6000000001</v>
      </c>
      <c r="Y37" s="3"/>
      <c r="Z37" s="18"/>
    </row>
    <row r="38" spans="1:30" x14ac:dyDescent="0.2">
      <c r="A38" s="73"/>
      <c r="B38" s="1" t="s">
        <v>57</v>
      </c>
      <c r="C38" s="7"/>
      <c r="D38" s="25"/>
      <c r="E38" s="25"/>
      <c r="F38" s="25"/>
      <c r="G38" s="25"/>
      <c r="H38" s="25"/>
      <c r="I38" s="7"/>
      <c r="J38" s="25"/>
      <c r="K38" s="7"/>
      <c r="L38" s="25"/>
      <c r="M38" s="7"/>
      <c r="N38" s="25"/>
      <c r="O38" s="7"/>
      <c r="P38" s="7"/>
      <c r="Q38" s="25"/>
      <c r="R38" s="7"/>
      <c r="S38" s="7"/>
      <c r="T38" s="2"/>
      <c r="U38" s="26"/>
      <c r="V38" s="2"/>
      <c r="W38" s="2">
        <v>274000</v>
      </c>
      <c r="X38" s="3">
        <f t="shared" si="0"/>
        <v>274000</v>
      </c>
      <c r="Y38" s="3"/>
      <c r="Z38" s="18"/>
    </row>
    <row r="39" spans="1:30" x14ac:dyDescent="0.2">
      <c r="A39" s="73"/>
      <c r="B39" s="1" t="s">
        <v>58</v>
      </c>
      <c r="C39" s="7"/>
      <c r="D39" s="25"/>
      <c r="E39" s="25"/>
      <c r="F39" s="25"/>
      <c r="G39" s="25"/>
      <c r="H39" s="25"/>
      <c r="I39" s="7">
        <v>58730.879999999997</v>
      </c>
      <c r="J39" s="25">
        <v>1</v>
      </c>
      <c r="K39" s="7"/>
      <c r="L39" s="25"/>
      <c r="M39" s="7">
        <v>79097.2</v>
      </c>
      <c r="N39" s="25">
        <v>2.75</v>
      </c>
      <c r="O39" s="7"/>
      <c r="P39" s="7"/>
      <c r="Q39" s="25"/>
      <c r="R39" s="7"/>
      <c r="S39" s="7"/>
      <c r="T39" s="2">
        <f t="shared" si="1"/>
        <v>137828.07999999999</v>
      </c>
      <c r="U39" s="26">
        <f t="shared" si="2"/>
        <v>3.75</v>
      </c>
      <c r="V39" s="2">
        <v>81548</v>
      </c>
      <c r="W39" s="2"/>
      <c r="X39" s="3">
        <f t="shared" si="0"/>
        <v>219376.08</v>
      </c>
      <c r="Y39" s="3"/>
      <c r="Z39" s="18"/>
    </row>
    <row r="40" spans="1:30" x14ac:dyDescent="0.2">
      <c r="A40" s="73"/>
      <c r="B40" s="1" t="s">
        <v>59</v>
      </c>
      <c r="C40" s="7"/>
      <c r="D40" s="25"/>
      <c r="E40" s="25"/>
      <c r="F40" s="25"/>
      <c r="G40" s="25"/>
      <c r="H40" s="25"/>
      <c r="I40" s="7"/>
      <c r="J40" s="25"/>
      <c r="K40" s="7"/>
      <c r="L40" s="25"/>
      <c r="M40" s="7"/>
      <c r="N40" s="25"/>
      <c r="O40" s="7"/>
      <c r="P40" s="7"/>
      <c r="Q40" s="25"/>
      <c r="R40" s="7"/>
      <c r="S40" s="7"/>
      <c r="T40" s="2"/>
      <c r="U40" s="26"/>
      <c r="V40" s="2"/>
      <c r="W40" s="2">
        <v>0</v>
      </c>
      <c r="X40" s="3">
        <f t="shared" si="0"/>
        <v>0</v>
      </c>
      <c r="Y40" s="3"/>
      <c r="Z40" s="18"/>
    </row>
    <row r="41" spans="1:30" x14ac:dyDescent="0.2">
      <c r="A41" s="73"/>
      <c r="B41" s="1" t="s">
        <v>60</v>
      </c>
      <c r="C41" s="7"/>
      <c r="D41" s="25"/>
      <c r="E41" s="25"/>
      <c r="F41" s="25"/>
      <c r="G41" s="25"/>
      <c r="H41" s="25"/>
      <c r="I41" s="7">
        <v>80310</v>
      </c>
      <c r="J41" s="25">
        <v>1</v>
      </c>
      <c r="K41" s="7">
        <v>48276.800000000003</v>
      </c>
      <c r="L41" s="25">
        <v>1</v>
      </c>
      <c r="M41" s="7"/>
      <c r="N41" s="25"/>
      <c r="O41" s="7"/>
      <c r="P41" s="7"/>
      <c r="Q41" s="25"/>
      <c r="R41" s="7"/>
      <c r="S41" s="7"/>
      <c r="T41" s="2">
        <f t="shared" si="1"/>
        <v>128586.8</v>
      </c>
      <c r="U41" s="26">
        <f t="shared" si="2"/>
        <v>2</v>
      </c>
      <c r="V41" s="2">
        <v>44099</v>
      </c>
      <c r="W41" s="2">
        <v>6420</v>
      </c>
      <c r="X41" s="3">
        <f t="shared" si="0"/>
        <v>179105.8</v>
      </c>
      <c r="Y41" s="3"/>
      <c r="Z41" s="18"/>
    </row>
    <row r="42" spans="1:30" x14ac:dyDescent="0.2">
      <c r="A42" s="73"/>
      <c r="B42" s="1" t="s">
        <v>61</v>
      </c>
      <c r="C42" s="7"/>
      <c r="D42" s="25"/>
      <c r="E42" s="25"/>
      <c r="F42" s="25"/>
      <c r="G42" s="25"/>
      <c r="H42" s="25"/>
      <c r="I42" s="7"/>
      <c r="J42" s="25"/>
      <c r="K42" s="7"/>
      <c r="L42" s="25"/>
      <c r="M42" s="7">
        <v>54267.199999999997</v>
      </c>
      <c r="N42" s="25">
        <v>2</v>
      </c>
      <c r="O42" s="7"/>
      <c r="P42" s="7"/>
      <c r="Q42" s="25"/>
      <c r="R42" s="7"/>
      <c r="S42" s="7"/>
      <c r="T42" s="2">
        <f t="shared" si="1"/>
        <v>54267.199999999997</v>
      </c>
      <c r="U42" s="26">
        <f t="shared" si="2"/>
        <v>2</v>
      </c>
      <c r="V42" s="2"/>
      <c r="W42" s="2"/>
      <c r="X42" s="3">
        <f t="shared" si="0"/>
        <v>54267.199999999997</v>
      </c>
      <c r="Y42" s="3"/>
      <c r="Z42" s="18"/>
    </row>
    <row r="43" spans="1:30" x14ac:dyDescent="0.2">
      <c r="A43" s="73"/>
      <c r="B43" s="1" t="s">
        <v>62</v>
      </c>
      <c r="C43" s="7"/>
      <c r="D43" s="25"/>
      <c r="E43" s="25"/>
      <c r="F43" s="25"/>
      <c r="G43" s="25"/>
      <c r="H43" s="25"/>
      <c r="I43" s="7">
        <v>107002.2</v>
      </c>
      <c r="J43" s="25">
        <v>2</v>
      </c>
      <c r="K43" s="7"/>
      <c r="L43" s="25"/>
      <c r="M43" s="7">
        <v>202473.44</v>
      </c>
      <c r="N43" s="25">
        <v>9</v>
      </c>
      <c r="O43" s="7"/>
      <c r="P43" s="7"/>
      <c r="Q43" s="25"/>
      <c r="R43" s="7"/>
      <c r="S43" s="7">
        <v>10000</v>
      </c>
      <c r="T43" s="2">
        <f t="shared" si="1"/>
        <v>319475.64</v>
      </c>
      <c r="U43" s="26">
        <f t="shared" si="2"/>
        <v>11</v>
      </c>
      <c r="V43" s="2">
        <v>160092</v>
      </c>
      <c r="W43" s="2">
        <v>22500</v>
      </c>
      <c r="X43" s="3">
        <f t="shared" si="0"/>
        <v>502067.64</v>
      </c>
      <c r="Y43" s="3"/>
      <c r="Z43" s="18"/>
    </row>
    <row r="44" spans="1:30" x14ac:dyDescent="0.2">
      <c r="A44" s="73"/>
      <c r="B44" s="1" t="s">
        <v>63</v>
      </c>
      <c r="C44" s="7"/>
      <c r="D44" s="25"/>
      <c r="E44" s="25"/>
      <c r="F44" s="25"/>
      <c r="G44" s="25"/>
      <c r="H44" s="25"/>
      <c r="I44" s="7">
        <v>47500</v>
      </c>
      <c r="J44" s="25">
        <v>1</v>
      </c>
      <c r="K44" s="7"/>
      <c r="L44" s="25"/>
      <c r="M44" s="7">
        <v>27387.360000000001</v>
      </c>
      <c r="N44" s="25">
        <v>1</v>
      </c>
      <c r="O44" s="7"/>
      <c r="P44" s="7"/>
      <c r="Q44" s="25"/>
      <c r="R44" s="7"/>
      <c r="S44" s="7"/>
      <c r="T44" s="2">
        <f t="shared" si="1"/>
        <v>74887.360000000001</v>
      </c>
      <c r="U44" s="26">
        <f t="shared" si="2"/>
        <v>2</v>
      </c>
      <c r="V44" s="2">
        <v>33376</v>
      </c>
      <c r="W44" s="2">
        <v>286600</v>
      </c>
      <c r="X44" s="3">
        <f t="shared" si="0"/>
        <v>394863.35999999999</v>
      </c>
      <c r="Y44" s="3"/>
      <c r="Z44" s="18"/>
    </row>
    <row r="45" spans="1:30" x14ac:dyDescent="0.2">
      <c r="A45" s="73"/>
      <c r="B45" s="1" t="s">
        <v>64</v>
      </c>
      <c r="C45" s="7"/>
      <c r="D45" s="25"/>
      <c r="E45" s="25"/>
      <c r="F45" s="25"/>
      <c r="G45" s="25"/>
      <c r="H45" s="25"/>
      <c r="I45" s="7"/>
      <c r="J45" s="25"/>
      <c r="K45" s="7"/>
      <c r="L45" s="25"/>
      <c r="M45" s="7"/>
      <c r="N45" s="25"/>
      <c r="O45" s="7"/>
      <c r="P45" s="7">
        <v>40500</v>
      </c>
      <c r="Q45" s="25"/>
      <c r="R45" s="7">
        <v>500</v>
      </c>
      <c r="S45" s="7"/>
      <c r="T45" s="2">
        <f t="shared" si="1"/>
        <v>41000</v>
      </c>
      <c r="U45" s="26"/>
      <c r="V45" s="2">
        <v>3641</v>
      </c>
      <c r="W45" s="2">
        <v>40500</v>
      </c>
      <c r="X45" s="3">
        <f t="shared" si="0"/>
        <v>85141</v>
      </c>
      <c r="Y45" s="3"/>
      <c r="Z45" s="18"/>
    </row>
    <row r="46" spans="1:30" x14ac:dyDescent="0.2">
      <c r="A46" s="73"/>
      <c r="B46" s="1" t="s">
        <v>65</v>
      </c>
      <c r="C46" s="7"/>
      <c r="D46" s="25"/>
      <c r="E46" s="25"/>
      <c r="F46" s="25"/>
      <c r="G46" s="25"/>
      <c r="H46" s="25"/>
      <c r="I46" s="7"/>
      <c r="J46" s="25"/>
      <c r="K46" s="7"/>
      <c r="L46" s="25"/>
      <c r="M46" s="7"/>
      <c r="N46" s="25"/>
      <c r="O46" s="7"/>
      <c r="P46" s="7"/>
      <c r="Q46" s="25">
        <v>3</v>
      </c>
      <c r="R46" s="7"/>
      <c r="S46" s="7"/>
      <c r="T46" s="2"/>
      <c r="U46" s="26">
        <f t="shared" si="2"/>
        <v>3</v>
      </c>
      <c r="V46" s="2"/>
      <c r="W46" s="2">
        <v>0</v>
      </c>
      <c r="X46" s="3">
        <f t="shared" si="0"/>
        <v>0</v>
      </c>
      <c r="Y46" s="3"/>
      <c r="Z46" s="18"/>
    </row>
    <row r="47" spans="1:30" x14ac:dyDescent="0.2">
      <c r="A47" s="74"/>
      <c r="B47" s="4" t="s">
        <v>66</v>
      </c>
      <c r="C47" s="11"/>
      <c r="D47" s="28"/>
      <c r="E47" s="28"/>
      <c r="F47" s="28"/>
      <c r="G47" s="28"/>
      <c r="H47" s="28"/>
      <c r="I47" s="11">
        <v>148452</v>
      </c>
      <c r="J47" s="28">
        <v>2</v>
      </c>
      <c r="K47" s="11"/>
      <c r="L47" s="28"/>
      <c r="M47" s="11"/>
      <c r="N47" s="28"/>
      <c r="O47" s="11"/>
      <c r="P47" s="11"/>
      <c r="Q47" s="28"/>
      <c r="R47" s="11"/>
      <c r="S47" s="11"/>
      <c r="T47" s="5">
        <f t="shared" si="1"/>
        <v>148452</v>
      </c>
      <c r="U47" s="29">
        <f t="shared" si="2"/>
        <v>2</v>
      </c>
      <c r="V47" s="5">
        <v>45354</v>
      </c>
      <c r="W47" s="5">
        <v>4500</v>
      </c>
      <c r="X47" s="6">
        <f t="shared" si="0"/>
        <v>198306</v>
      </c>
      <c r="Y47" s="6">
        <f>SUM(T12:T47)</f>
        <v>10199818.379999999</v>
      </c>
      <c r="Z47" s="19">
        <f t="shared" ref="Z47:AC47" si="4">SUM(U12:U47)</f>
        <v>219.65</v>
      </c>
      <c r="AA47" s="6">
        <f t="shared" si="4"/>
        <v>4140186.69</v>
      </c>
      <c r="AB47" s="6">
        <f t="shared" si="4"/>
        <v>10932993</v>
      </c>
      <c r="AC47" s="6">
        <f t="shared" si="4"/>
        <v>25272998.069999997</v>
      </c>
      <c r="AD47" s="36"/>
    </row>
    <row r="48" spans="1:30" x14ac:dyDescent="0.2">
      <c r="A48" s="75" t="s">
        <v>84</v>
      </c>
      <c r="B48" s="1" t="s">
        <v>82</v>
      </c>
      <c r="C48" s="7"/>
      <c r="D48" s="25"/>
      <c r="E48" s="25"/>
      <c r="F48" s="25"/>
      <c r="G48" s="25"/>
      <c r="H48" s="25"/>
      <c r="I48" s="7"/>
      <c r="J48" s="25">
        <v>1</v>
      </c>
      <c r="K48" s="7"/>
      <c r="L48" s="25"/>
      <c r="M48" s="7"/>
      <c r="N48" s="25"/>
      <c r="O48" s="7"/>
      <c r="P48" s="7">
        <v>8000</v>
      </c>
      <c r="Q48" s="25"/>
      <c r="R48" s="7"/>
      <c r="S48" s="7"/>
      <c r="T48" s="2">
        <f t="shared" si="1"/>
        <v>8000</v>
      </c>
      <c r="U48" s="26">
        <f t="shared" si="2"/>
        <v>1</v>
      </c>
      <c r="V48" s="2">
        <v>710</v>
      </c>
      <c r="W48" s="2">
        <v>44992</v>
      </c>
      <c r="X48" s="3">
        <f t="shared" si="0"/>
        <v>53702</v>
      </c>
      <c r="Y48" s="3"/>
      <c r="Z48" s="18"/>
    </row>
    <row r="49" spans="1:30" x14ac:dyDescent="0.2">
      <c r="A49" s="73"/>
      <c r="B49" s="1" t="s">
        <v>83</v>
      </c>
      <c r="C49" s="7"/>
      <c r="D49" s="25"/>
      <c r="E49" s="25"/>
      <c r="F49" s="25"/>
      <c r="G49" s="25"/>
      <c r="H49" s="25"/>
      <c r="I49" s="7">
        <v>148454.78</v>
      </c>
      <c r="J49" s="25">
        <v>4</v>
      </c>
      <c r="K49" s="7">
        <v>27435.200000000001</v>
      </c>
      <c r="L49" s="25">
        <v>1</v>
      </c>
      <c r="M49" s="7"/>
      <c r="N49" s="25"/>
      <c r="O49" s="7"/>
      <c r="P49" s="7">
        <v>7826</v>
      </c>
      <c r="Q49" s="25"/>
      <c r="R49" s="7"/>
      <c r="S49" s="7"/>
      <c r="T49" s="2">
        <f t="shared" si="1"/>
        <v>183715.98</v>
      </c>
      <c r="U49" s="26">
        <f t="shared" si="2"/>
        <v>5</v>
      </c>
      <c r="V49" s="2">
        <v>75901</v>
      </c>
      <c r="W49" s="2">
        <v>48656</v>
      </c>
      <c r="X49" s="3">
        <f t="shared" si="0"/>
        <v>308272.98</v>
      </c>
      <c r="Y49" s="3"/>
      <c r="Z49" s="18"/>
    </row>
    <row r="50" spans="1:30" x14ac:dyDescent="0.2">
      <c r="A50" s="73"/>
      <c r="B50" s="1" t="s">
        <v>81</v>
      </c>
      <c r="C50" s="7"/>
      <c r="D50" s="25"/>
      <c r="E50" s="25"/>
      <c r="F50" s="25"/>
      <c r="G50" s="25"/>
      <c r="H50" s="25"/>
      <c r="I50" s="7"/>
      <c r="J50" s="25"/>
      <c r="K50" s="7"/>
      <c r="L50" s="25"/>
      <c r="M50" s="7"/>
      <c r="N50" s="25"/>
      <c r="O50" s="7"/>
      <c r="P50" s="7"/>
      <c r="Q50" s="25"/>
      <c r="R50" s="7"/>
      <c r="S50" s="7"/>
      <c r="T50" s="2"/>
      <c r="U50" s="26"/>
      <c r="V50" s="2"/>
      <c r="W50" s="2">
        <v>19900</v>
      </c>
      <c r="X50" s="3">
        <f t="shared" si="0"/>
        <v>19900</v>
      </c>
      <c r="Y50" s="3"/>
      <c r="Z50" s="18"/>
    </row>
    <row r="51" spans="1:30" x14ac:dyDescent="0.2">
      <c r="A51" s="73"/>
      <c r="B51" s="1" t="s">
        <v>80</v>
      </c>
      <c r="C51" s="7"/>
      <c r="D51" s="25"/>
      <c r="E51" s="25"/>
      <c r="F51" s="25"/>
      <c r="G51" s="25"/>
      <c r="H51" s="25"/>
      <c r="I51" s="7"/>
      <c r="J51" s="25"/>
      <c r="K51" s="7"/>
      <c r="L51" s="25"/>
      <c r="M51" s="7"/>
      <c r="N51" s="25"/>
      <c r="O51" s="7"/>
      <c r="P51" s="7"/>
      <c r="Q51" s="25"/>
      <c r="R51" s="7"/>
      <c r="S51" s="7"/>
      <c r="T51" s="2"/>
      <c r="U51" s="26"/>
      <c r="V51" s="2"/>
      <c r="W51" s="2">
        <v>3500</v>
      </c>
      <c r="X51" s="3">
        <f t="shared" si="0"/>
        <v>3500</v>
      </c>
      <c r="Y51" s="3"/>
      <c r="Z51" s="18"/>
    </row>
    <row r="52" spans="1:30" x14ac:dyDescent="0.2">
      <c r="A52" s="73"/>
      <c r="B52" s="1" t="s">
        <v>79</v>
      </c>
      <c r="C52" s="7"/>
      <c r="D52" s="25"/>
      <c r="E52" s="25"/>
      <c r="F52" s="25"/>
      <c r="G52" s="25"/>
      <c r="H52" s="25"/>
      <c r="I52" s="7">
        <v>102945</v>
      </c>
      <c r="J52" s="25">
        <v>2.5</v>
      </c>
      <c r="K52" s="7"/>
      <c r="L52" s="25"/>
      <c r="M52" s="7"/>
      <c r="N52" s="25"/>
      <c r="O52" s="7"/>
      <c r="P52" s="7">
        <v>10194</v>
      </c>
      <c r="Q52" s="25"/>
      <c r="R52" s="7"/>
      <c r="S52" s="7"/>
      <c r="T52" s="2">
        <f t="shared" si="1"/>
        <v>113139</v>
      </c>
      <c r="U52" s="26">
        <f t="shared" si="2"/>
        <v>2.5</v>
      </c>
      <c r="V52" s="2">
        <v>46346</v>
      </c>
      <c r="W52" s="2">
        <v>32469</v>
      </c>
      <c r="X52" s="3">
        <f t="shared" si="0"/>
        <v>191954</v>
      </c>
      <c r="Y52" s="3"/>
      <c r="Z52" s="18"/>
    </row>
    <row r="53" spans="1:30" x14ac:dyDescent="0.2">
      <c r="A53" s="73"/>
      <c r="B53" s="1" t="s">
        <v>78</v>
      </c>
      <c r="C53" s="7"/>
      <c r="D53" s="25"/>
      <c r="E53" s="25"/>
      <c r="F53" s="25"/>
      <c r="G53" s="25"/>
      <c r="H53" s="25"/>
      <c r="I53" s="7">
        <v>35000</v>
      </c>
      <c r="J53" s="25">
        <v>1</v>
      </c>
      <c r="K53" s="7"/>
      <c r="L53" s="25"/>
      <c r="M53" s="7"/>
      <c r="N53" s="25"/>
      <c r="O53" s="7"/>
      <c r="P53" s="7">
        <v>10416</v>
      </c>
      <c r="Q53" s="25"/>
      <c r="R53" s="7"/>
      <c r="S53" s="7"/>
      <c r="T53" s="2">
        <f t="shared" si="1"/>
        <v>45416</v>
      </c>
      <c r="U53" s="26">
        <f t="shared" si="2"/>
        <v>1</v>
      </c>
      <c r="V53" s="2">
        <v>17955</v>
      </c>
      <c r="W53" s="2">
        <v>14425</v>
      </c>
      <c r="X53" s="3">
        <f t="shared" si="0"/>
        <v>77796</v>
      </c>
      <c r="Y53" s="3"/>
      <c r="Z53" s="18"/>
    </row>
    <row r="54" spans="1:30" x14ac:dyDescent="0.2">
      <c r="A54" s="73"/>
      <c r="B54" s="1" t="s">
        <v>77</v>
      </c>
      <c r="C54" s="7"/>
      <c r="D54" s="25"/>
      <c r="E54" s="25"/>
      <c r="F54" s="25"/>
      <c r="G54" s="25"/>
      <c r="H54" s="25"/>
      <c r="I54" s="7"/>
      <c r="J54" s="25"/>
      <c r="K54" s="7"/>
      <c r="L54" s="25"/>
      <c r="M54" s="7"/>
      <c r="N54" s="25"/>
      <c r="O54" s="7"/>
      <c r="P54" s="7">
        <v>9000</v>
      </c>
      <c r="Q54" s="25"/>
      <c r="R54" s="7"/>
      <c r="S54" s="7"/>
      <c r="T54" s="2">
        <f t="shared" si="1"/>
        <v>9000</v>
      </c>
      <c r="U54" s="26"/>
      <c r="V54" s="2">
        <v>799</v>
      </c>
      <c r="W54" s="2">
        <v>9000</v>
      </c>
      <c r="X54" s="3">
        <f t="shared" si="0"/>
        <v>18799</v>
      </c>
      <c r="Y54" s="3"/>
      <c r="Z54" s="18"/>
    </row>
    <row r="55" spans="1:30" x14ac:dyDescent="0.2">
      <c r="A55" s="73"/>
      <c r="B55" s="1" t="s">
        <v>76</v>
      </c>
      <c r="C55" s="7"/>
      <c r="D55" s="25"/>
      <c r="E55" s="25"/>
      <c r="F55" s="25"/>
      <c r="G55" s="25"/>
      <c r="H55" s="25"/>
      <c r="I55" s="7"/>
      <c r="J55" s="25"/>
      <c r="K55" s="7"/>
      <c r="L55" s="25"/>
      <c r="M55" s="7"/>
      <c r="N55" s="25"/>
      <c r="O55" s="7"/>
      <c r="P55" s="7"/>
      <c r="Q55" s="25"/>
      <c r="R55" s="7"/>
      <c r="S55" s="7"/>
      <c r="T55" s="2"/>
      <c r="U55" s="26"/>
      <c r="V55" s="2"/>
      <c r="W55" s="2">
        <v>1050</v>
      </c>
      <c r="X55" s="3">
        <f t="shared" si="0"/>
        <v>1050</v>
      </c>
      <c r="Y55" s="3"/>
      <c r="Z55" s="18"/>
    </row>
    <row r="56" spans="1:30" x14ac:dyDescent="0.2">
      <c r="A56" s="73"/>
      <c r="B56" s="1" t="s">
        <v>75</v>
      </c>
      <c r="C56" s="7"/>
      <c r="D56" s="25"/>
      <c r="E56" s="25"/>
      <c r="F56" s="25"/>
      <c r="G56" s="25"/>
      <c r="H56" s="25"/>
      <c r="I56" s="7"/>
      <c r="J56" s="25"/>
      <c r="K56" s="7"/>
      <c r="L56" s="25"/>
      <c r="M56" s="7"/>
      <c r="N56" s="25"/>
      <c r="O56" s="7"/>
      <c r="P56" s="7"/>
      <c r="Q56" s="25"/>
      <c r="R56" s="7"/>
      <c r="S56" s="7"/>
      <c r="T56" s="2"/>
      <c r="U56" s="26"/>
      <c r="V56" s="2"/>
      <c r="W56" s="2">
        <v>5883</v>
      </c>
      <c r="X56" s="3">
        <f t="shared" si="0"/>
        <v>5883</v>
      </c>
      <c r="Y56" s="3"/>
      <c r="Z56" s="18"/>
    </row>
    <row r="57" spans="1:30" x14ac:dyDescent="0.2">
      <c r="A57" s="73"/>
      <c r="B57" s="1" t="s">
        <v>74</v>
      </c>
      <c r="C57" s="7"/>
      <c r="D57" s="25"/>
      <c r="E57" s="25"/>
      <c r="F57" s="25"/>
      <c r="G57" s="25"/>
      <c r="H57" s="25"/>
      <c r="I57" s="7">
        <v>239583</v>
      </c>
      <c r="J57" s="25">
        <v>2</v>
      </c>
      <c r="K57" s="7">
        <v>32572.799999999999</v>
      </c>
      <c r="L57" s="25">
        <v>1</v>
      </c>
      <c r="M57" s="7"/>
      <c r="N57" s="25"/>
      <c r="O57" s="7"/>
      <c r="P57" s="7">
        <v>7000</v>
      </c>
      <c r="Q57" s="25"/>
      <c r="R57" s="7"/>
      <c r="S57" s="7"/>
      <c r="T57" s="2">
        <f t="shared" si="1"/>
        <v>279155.8</v>
      </c>
      <c r="U57" s="26">
        <f t="shared" si="2"/>
        <v>3</v>
      </c>
      <c r="V57" s="2">
        <v>90929</v>
      </c>
      <c r="W57" s="2">
        <v>12150</v>
      </c>
      <c r="X57" s="3">
        <f t="shared" si="0"/>
        <v>382234.8</v>
      </c>
      <c r="Y57" s="3"/>
      <c r="Z57" s="18"/>
    </row>
    <row r="58" spans="1:30" x14ac:dyDescent="0.2">
      <c r="A58" s="73"/>
      <c r="B58" s="1" t="s">
        <v>73</v>
      </c>
      <c r="C58" s="7"/>
      <c r="D58" s="25"/>
      <c r="E58" s="25"/>
      <c r="F58" s="25"/>
      <c r="G58" s="25"/>
      <c r="H58" s="25"/>
      <c r="I58" s="7">
        <v>87000</v>
      </c>
      <c r="J58" s="25">
        <v>2</v>
      </c>
      <c r="K58" s="7">
        <v>25937.599999999999</v>
      </c>
      <c r="L58" s="25">
        <v>1</v>
      </c>
      <c r="M58" s="7"/>
      <c r="N58" s="25"/>
      <c r="O58" s="7"/>
      <c r="P58" s="7">
        <v>3200</v>
      </c>
      <c r="Q58" s="25"/>
      <c r="R58" s="7"/>
      <c r="S58" s="7"/>
      <c r="T58" s="2">
        <f t="shared" si="1"/>
        <v>116137.60000000001</v>
      </c>
      <c r="U58" s="26">
        <f t="shared" si="2"/>
        <v>3</v>
      </c>
      <c r="V58" s="2">
        <v>50411</v>
      </c>
      <c r="W58" s="2">
        <v>26012</v>
      </c>
      <c r="X58" s="3">
        <f t="shared" si="0"/>
        <v>192560.6</v>
      </c>
      <c r="Y58" s="3"/>
      <c r="Z58" s="18"/>
    </row>
    <row r="59" spans="1:30" x14ac:dyDescent="0.2">
      <c r="A59" s="73"/>
      <c r="B59" s="1" t="s">
        <v>72</v>
      </c>
      <c r="C59" s="7"/>
      <c r="D59" s="25"/>
      <c r="E59" s="25"/>
      <c r="F59" s="25"/>
      <c r="G59" s="25"/>
      <c r="H59" s="25"/>
      <c r="I59" s="7"/>
      <c r="J59" s="25"/>
      <c r="K59" s="7"/>
      <c r="L59" s="25"/>
      <c r="M59" s="7"/>
      <c r="N59" s="25"/>
      <c r="O59" s="7"/>
      <c r="P59" s="7"/>
      <c r="Q59" s="25"/>
      <c r="R59" s="7"/>
      <c r="S59" s="7"/>
      <c r="T59" s="2"/>
      <c r="U59" s="26"/>
      <c r="V59" s="2"/>
      <c r="W59" s="2">
        <v>18000</v>
      </c>
      <c r="X59" s="3">
        <f t="shared" si="0"/>
        <v>18000</v>
      </c>
      <c r="Y59" s="3"/>
      <c r="Z59" s="18"/>
    </row>
    <row r="60" spans="1:30" x14ac:dyDescent="0.2">
      <c r="A60" s="73"/>
      <c r="B60" s="1" t="s">
        <v>71</v>
      </c>
      <c r="C60" s="7"/>
      <c r="D60" s="25"/>
      <c r="E60" s="25"/>
      <c r="F60" s="25"/>
      <c r="G60" s="25"/>
      <c r="H60" s="25"/>
      <c r="I60" s="7"/>
      <c r="J60" s="25"/>
      <c r="K60" s="7"/>
      <c r="L60" s="25"/>
      <c r="M60" s="7"/>
      <c r="N60" s="25"/>
      <c r="O60" s="7"/>
      <c r="P60" s="7"/>
      <c r="Q60" s="25"/>
      <c r="R60" s="7"/>
      <c r="S60" s="7"/>
      <c r="T60" s="2"/>
      <c r="U60" s="26"/>
      <c r="V60" s="2"/>
      <c r="W60" s="2">
        <v>127100</v>
      </c>
      <c r="X60" s="3">
        <f t="shared" si="0"/>
        <v>127100</v>
      </c>
      <c r="Y60" s="3"/>
      <c r="Z60" s="18"/>
    </row>
    <row r="61" spans="1:30" x14ac:dyDescent="0.2">
      <c r="A61" s="73"/>
      <c r="B61" s="1" t="s">
        <v>70</v>
      </c>
      <c r="C61" s="7"/>
      <c r="D61" s="25"/>
      <c r="E61" s="25"/>
      <c r="F61" s="25"/>
      <c r="G61" s="25"/>
      <c r="H61" s="25"/>
      <c r="I61" s="7">
        <v>152709.6</v>
      </c>
      <c r="J61" s="25">
        <v>3.17</v>
      </c>
      <c r="K61" s="7">
        <v>14404</v>
      </c>
      <c r="L61" s="25">
        <v>0.5</v>
      </c>
      <c r="M61" s="7"/>
      <c r="N61" s="25"/>
      <c r="O61" s="7"/>
      <c r="P61" s="7">
        <v>25000</v>
      </c>
      <c r="Q61" s="25"/>
      <c r="R61" s="7"/>
      <c r="S61" s="7"/>
      <c r="T61" s="2">
        <f t="shared" si="1"/>
        <v>192113.6</v>
      </c>
      <c r="U61" s="26">
        <f t="shared" si="2"/>
        <v>3.67</v>
      </c>
      <c r="V61" s="2">
        <v>85373</v>
      </c>
      <c r="W61" s="2">
        <v>30681</v>
      </c>
      <c r="X61" s="3">
        <f t="shared" si="0"/>
        <v>308167.59999999998</v>
      </c>
      <c r="Y61" s="3"/>
      <c r="Z61" s="18"/>
    </row>
    <row r="62" spans="1:30" x14ac:dyDescent="0.2">
      <c r="A62" s="73"/>
      <c r="B62" s="1" t="s">
        <v>69</v>
      </c>
      <c r="C62" s="7"/>
      <c r="D62" s="25"/>
      <c r="E62" s="25"/>
      <c r="F62" s="25"/>
      <c r="G62" s="25"/>
      <c r="H62" s="25"/>
      <c r="I62" s="7">
        <v>25087.4</v>
      </c>
      <c r="J62" s="25">
        <v>0.63</v>
      </c>
      <c r="K62" s="7"/>
      <c r="L62" s="25"/>
      <c r="M62" s="7"/>
      <c r="N62" s="25"/>
      <c r="O62" s="7"/>
      <c r="P62" s="7"/>
      <c r="Q62" s="25"/>
      <c r="R62" s="7"/>
      <c r="S62" s="7"/>
      <c r="T62" s="2">
        <f t="shared" si="1"/>
        <v>25087.4</v>
      </c>
      <c r="U62" s="26">
        <f t="shared" si="2"/>
        <v>0.63</v>
      </c>
      <c r="V62" s="2">
        <v>17082</v>
      </c>
      <c r="W62" s="2">
        <v>3294</v>
      </c>
      <c r="X62" s="3">
        <f t="shared" si="0"/>
        <v>45463.4</v>
      </c>
      <c r="Y62" s="3"/>
      <c r="Z62" s="18"/>
    </row>
    <row r="63" spans="1:30" x14ac:dyDescent="0.2">
      <c r="A63" s="74"/>
      <c r="B63" s="4" t="s">
        <v>68</v>
      </c>
      <c r="C63" s="11"/>
      <c r="D63" s="28"/>
      <c r="E63" s="28"/>
      <c r="F63" s="28"/>
      <c r="G63" s="28"/>
      <c r="H63" s="28"/>
      <c r="I63" s="11">
        <v>73836</v>
      </c>
      <c r="J63" s="28">
        <v>2</v>
      </c>
      <c r="K63" s="11"/>
      <c r="L63" s="28"/>
      <c r="M63" s="11"/>
      <c r="N63" s="28"/>
      <c r="O63" s="11"/>
      <c r="P63" s="11">
        <v>5000</v>
      </c>
      <c r="Q63" s="28"/>
      <c r="R63" s="11"/>
      <c r="S63" s="11"/>
      <c r="T63" s="5">
        <f t="shared" si="1"/>
        <v>78836</v>
      </c>
      <c r="U63" s="29">
        <f t="shared" si="2"/>
        <v>2</v>
      </c>
      <c r="V63" s="5">
        <v>33564</v>
      </c>
      <c r="W63" s="5">
        <v>14000</v>
      </c>
      <c r="X63" s="6">
        <f t="shared" si="0"/>
        <v>126400</v>
      </c>
      <c r="Y63" s="6">
        <f>SUM(T48:T63)</f>
        <v>1050601.3799999999</v>
      </c>
      <c r="Z63" s="19">
        <f t="shared" ref="Z63:AC63" si="5">SUM(U48:U63)</f>
        <v>21.8</v>
      </c>
      <c r="AA63" s="6">
        <f t="shared" si="5"/>
        <v>419070</v>
      </c>
      <c r="AB63" s="6">
        <f t="shared" si="5"/>
        <v>411112</v>
      </c>
      <c r="AC63" s="6">
        <f t="shared" si="5"/>
        <v>1880783.38</v>
      </c>
      <c r="AD63" s="36"/>
    </row>
    <row r="64" spans="1:30" x14ac:dyDescent="0.2">
      <c r="A64" s="75" t="s">
        <v>326</v>
      </c>
      <c r="B64" s="1" t="s">
        <v>85</v>
      </c>
      <c r="C64" s="7"/>
      <c r="D64" s="25"/>
      <c r="E64" s="25"/>
      <c r="F64" s="25"/>
      <c r="G64" s="25"/>
      <c r="H64" s="25"/>
      <c r="I64" s="7">
        <v>723723.4</v>
      </c>
      <c r="J64" s="25">
        <v>7</v>
      </c>
      <c r="K64" s="7">
        <v>31200</v>
      </c>
      <c r="L64" s="25">
        <v>1</v>
      </c>
      <c r="M64" s="7"/>
      <c r="N64" s="25"/>
      <c r="O64" s="7"/>
      <c r="P64" s="7"/>
      <c r="Q64" s="25"/>
      <c r="R64" s="7"/>
      <c r="S64" s="7"/>
      <c r="T64" s="2">
        <f t="shared" si="1"/>
        <v>754923.4</v>
      </c>
      <c r="U64" s="26">
        <f t="shared" si="2"/>
        <v>8</v>
      </c>
      <c r="V64" s="2">
        <v>219214</v>
      </c>
      <c r="W64" s="2">
        <v>50515</v>
      </c>
      <c r="X64" s="3">
        <f t="shared" si="0"/>
        <v>1024652.4</v>
      </c>
      <c r="Y64" s="3"/>
      <c r="Z64" s="18"/>
    </row>
    <row r="65" spans="1:26" x14ac:dyDescent="0.2">
      <c r="A65" s="73"/>
      <c r="B65" s="1" t="s">
        <v>86</v>
      </c>
      <c r="C65" s="7"/>
      <c r="D65" s="25"/>
      <c r="E65" s="25"/>
      <c r="F65" s="25"/>
      <c r="G65" s="25"/>
      <c r="H65" s="25"/>
      <c r="I65" s="7">
        <v>36108.800000000003</v>
      </c>
      <c r="J65" s="25">
        <v>1</v>
      </c>
      <c r="K65" s="7"/>
      <c r="L65" s="25"/>
      <c r="M65" s="7"/>
      <c r="N65" s="25"/>
      <c r="O65" s="7">
        <v>6750</v>
      </c>
      <c r="P65" s="7">
        <v>11750</v>
      </c>
      <c r="Q65" s="25"/>
      <c r="R65" s="7"/>
      <c r="S65" s="7"/>
      <c r="T65" s="2">
        <f t="shared" si="1"/>
        <v>54608.800000000003</v>
      </c>
      <c r="U65" s="26">
        <f t="shared" si="2"/>
        <v>1</v>
      </c>
      <c r="V65" s="2">
        <v>17238</v>
      </c>
      <c r="W65" s="2">
        <v>16988</v>
      </c>
      <c r="X65" s="3">
        <f t="shared" si="0"/>
        <v>88834.8</v>
      </c>
      <c r="Y65" s="3"/>
      <c r="Z65" s="18"/>
    </row>
    <row r="66" spans="1:26" x14ac:dyDescent="0.2">
      <c r="A66" s="73"/>
      <c r="B66" s="1" t="s">
        <v>87</v>
      </c>
      <c r="C66" s="7">
        <v>75350</v>
      </c>
      <c r="D66" s="25"/>
      <c r="E66" s="25"/>
      <c r="F66" s="25"/>
      <c r="G66" s="25"/>
      <c r="H66" s="25"/>
      <c r="I66" s="7">
        <v>108837.6</v>
      </c>
      <c r="J66" s="25">
        <v>2.5</v>
      </c>
      <c r="K66" s="7"/>
      <c r="L66" s="25"/>
      <c r="M66" s="7"/>
      <c r="N66" s="25"/>
      <c r="O66" s="7"/>
      <c r="P66" s="7"/>
      <c r="Q66" s="25"/>
      <c r="R66" s="7"/>
      <c r="S66" s="7"/>
      <c r="T66" s="2">
        <f t="shared" si="1"/>
        <v>184187.6</v>
      </c>
      <c r="U66" s="26">
        <f t="shared" si="2"/>
        <v>2.5</v>
      </c>
      <c r="V66" s="2">
        <v>71644</v>
      </c>
      <c r="W66" s="2">
        <v>39931</v>
      </c>
      <c r="X66" s="3">
        <f t="shared" si="0"/>
        <v>295762.59999999998</v>
      </c>
      <c r="Y66" s="3"/>
      <c r="Z66" s="18"/>
    </row>
    <row r="67" spans="1:26" x14ac:dyDescent="0.2">
      <c r="A67" s="73"/>
      <c r="B67" s="1" t="s">
        <v>88</v>
      </c>
      <c r="C67" s="7"/>
      <c r="D67" s="25"/>
      <c r="E67" s="25"/>
      <c r="F67" s="25"/>
      <c r="G67" s="25"/>
      <c r="H67" s="25"/>
      <c r="I67" s="7"/>
      <c r="J67" s="25"/>
      <c r="K67" s="7">
        <v>55286.400000000001</v>
      </c>
      <c r="L67" s="25">
        <v>2</v>
      </c>
      <c r="M67" s="7"/>
      <c r="N67" s="25"/>
      <c r="O67" s="7"/>
      <c r="P67" s="7"/>
      <c r="Q67" s="25"/>
      <c r="R67" s="7"/>
      <c r="S67" s="7"/>
      <c r="T67" s="2">
        <f t="shared" si="1"/>
        <v>55286.400000000001</v>
      </c>
      <c r="U67" s="26">
        <f t="shared" si="2"/>
        <v>2</v>
      </c>
      <c r="V67" s="2">
        <v>32966</v>
      </c>
      <c r="W67" s="2">
        <v>19710</v>
      </c>
      <c r="X67" s="3">
        <f t="shared" si="0"/>
        <v>107962.4</v>
      </c>
      <c r="Y67" s="3"/>
      <c r="Z67" s="18"/>
    </row>
    <row r="68" spans="1:26" x14ac:dyDescent="0.2">
      <c r="A68" s="73"/>
      <c r="B68" s="1" t="s">
        <v>89</v>
      </c>
      <c r="C68" s="7"/>
      <c r="D68" s="25"/>
      <c r="E68" s="25"/>
      <c r="F68" s="25"/>
      <c r="G68" s="25"/>
      <c r="H68" s="25"/>
      <c r="I68" s="7">
        <v>43832</v>
      </c>
      <c r="J68" s="25">
        <v>1</v>
      </c>
      <c r="K68" s="7"/>
      <c r="L68" s="25"/>
      <c r="M68" s="7"/>
      <c r="N68" s="25"/>
      <c r="O68" s="7"/>
      <c r="P68" s="7">
        <v>3666</v>
      </c>
      <c r="Q68" s="25"/>
      <c r="R68" s="7"/>
      <c r="S68" s="7"/>
      <c r="T68" s="2">
        <f t="shared" ref="T68:T133" si="6">SUM(C68,I68,K68,M68,O68,P68,R68,S68)</f>
        <v>47498</v>
      </c>
      <c r="U68" s="26">
        <f t="shared" ref="U68:U133" si="7">SUM(D68,E68,F68,G68,H68,J68,L68,N68,Q68)</f>
        <v>1</v>
      </c>
      <c r="V68" s="2">
        <v>18440</v>
      </c>
      <c r="W68" s="2">
        <v>46000</v>
      </c>
      <c r="X68" s="3">
        <f t="shared" ref="X68:X133" si="8">SUM(T68,V68,W68)</f>
        <v>111938</v>
      </c>
      <c r="Y68" s="3"/>
      <c r="Z68" s="18"/>
    </row>
    <row r="69" spans="1:26" x14ac:dyDescent="0.2">
      <c r="A69" s="73"/>
      <c r="B69" s="1" t="s">
        <v>90</v>
      </c>
      <c r="C69" s="7"/>
      <c r="D69" s="25"/>
      <c r="E69" s="25"/>
      <c r="F69" s="25"/>
      <c r="G69" s="25"/>
      <c r="H69" s="25"/>
      <c r="I69" s="7"/>
      <c r="J69" s="25"/>
      <c r="K69" s="7"/>
      <c r="L69" s="25"/>
      <c r="M69" s="7"/>
      <c r="N69" s="25"/>
      <c r="O69" s="7"/>
      <c r="P69" s="7"/>
      <c r="Q69" s="25"/>
      <c r="R69" s="7"/>
      <c r="S69" s="7"/>
      <c r="T69" s="2"/>
      <c r="U69" s="26"/>
      <c r="V69" s="2"/>
      <c r="W69" s="2">
        <v>9996</v>
      </c>
      <c r="X69" s="3">
        <f t="shared" si="8"/>
        <v>9996</v>
      </c>
      <c r="Y69" s="3"/>
      <c r="Z69" s="18"/>
    </row>
    <row r="70" spans="1:26" x14ac:dyDescent="0.2">
      <c r="A70" s="73"/>
      <c r="B70" s="1" t="s">
        <v>91</v>
      </c>
      <c r="C70" s="7"/>
      <c r="D70" s="25"/>
      <c r="E70" s="25"/>
      <c r="F70" s="25"/>
      <c r="G70" s="25"/>
      <c r="H70" s="25"/>
      <c r="I70" s="7"/>
      <c r="J70" s="25"/>
      <c r="K70" s="7">
        <v>13126.08</v>
      </c>
      <c r="L70" s="25">
        <v>0.6</v>
      </c>
      <c r="M70" s="7"/>
      <c r="N70" s="25"/>
      <c r="O70" s="7"/>
      <c r="P70" s="7"/>
      <c r="Q70" s="25"/>
      <c r="R70" s="7"/>
      <c r="S70" s="7"/>
      <c r="T70" s="2">
        <f t="shared" si="6"/>
        <v>13126.08</v>
      </c>
      <c r="U70" s="26">
        <f t="shared" si="7"/>
        <v>0.6</v>
      </c>
      <c r="V70" s="2">
        <v>15388</v>
      </c>
      <c r="W70" s="2">
        <v>5200</v>
      </c>
      <c r="X70" s="3">
        <f t="shared" si="8"/>
        <v>33714.080000000002</v>
      </c>
      <c r="Y70" s="3"/>
      <c r="Z70" s="18"/>
    </row>
    <row r="71" spans="1:26" x14ac:dyDescent="0.2">
      <c r="A71" s="73"/>
      <c r="B71" s="1" t="s">
        <v>92</v>
      </c>
      <c r="C71" s="7"/>
      <c r="D71" s="25"/>
      <c r="E71" s="25"/>
      <c r="F71" s="25"/>
      <c r="G71" s="25"/>
      <c r="H71" s="25"/>
      <c r="I71" s="7"/>
      <c r="J71" s="25"/>
      <c r="K71" s="7"/>
      <c r="L71" s="25"/>
      <c r="M71" s="7"/>
      <c r="N71" s="25"/>
      <c r="O71" s="7"/>
      <c r="P71" s="7"/>
      <c r="Q71" s="25"/>
      <c r="R71" s="7"/>
      <c r="S71" s="7"/>
      <c r="T71" s="2"/>
      <c r="U71" s="26"/>
      <c r="V71" s="2"/>
      <c r="W71" s="2">
        <v>100000</v>
      </c>
      <c r="X71" s="3">
        <f t="shared" si="8"/>
        <v>100000</v>
      </c>
      <c r="Y71" s="3"/>
      <c r="Z71" s="18"/>
    </row>
    <row r="72" spans="1:26" x14ac:dyDescent="0.2">
      <c r="A72" s="73"/>
      <c r="B72" s="1" t="s">
        <v>93</v>
      </c>
      <c r="C72" s="7"/>
      <c r="D72" s="25"/>
      <c r="E72" s="25"/>
      <c r="F72" s="25"/>
      <c r="G72" s="25"/>
      <c r="H72" s="25"/>
      <c r="I72" s="7">
        <v>210000</v>
      </c>
      <c r="J72" s="25">
        <v>3</v>
      </c>
      <c r="K72" s="7"/>
      <c r="L72" s="25"/>
      <c r="M72" s="7"/>
      <c r="N72" s="25"/>
      <c r="O72" s="7"/>
      <c r="P72" s="7"/>
      <c r="Q72" s="25"/>
      <c r="R72" s="7"/>
      <c r="S72" s="7"/>
      <c r="T72" s="2">
        <f t="shared" si="6"/>
        <v>210000</v>
      </c>
      <c r="U72" s="26">
        <f t="shared" si="7"/>
        <v>3</v>
      </c>
      <c r="V72" s="2">
        <v>65186</v>
      </c>
      <c r="W72" s="2">
        <v>43875</v>
      </c>
      <c r="X72" s="3">
        <f t="shared" si="8"/>
        <v>319061</v>
      </c>
      <c r="Y72" s="3"/>
      <c r="Z72" s="18"/>
    </row>
    <row r="73" spans="1:26" x14ac:dyDescent="0.2">
      <c r="A73" s="73"/>
      <c r="B73" s="1" t="s">
        <v>94</v>
      </c>
      <c r="C73" s="7"/>
      <c r="D73" s="25"/>
      <c r="E73" s="25"/>
      <c r="F73" s="25"/>
      <c r="G73" s="25"/>
      <c r="H73" s="25"/>
      <c r="I73" s="7">
        <v>101200</v>
      </c>
      <c r="J73" s="25">
        <v>2</v>
      </c>
      <c r="K73" s="7"/>
      <c r="L73" s="25"/>
      <c r="M73" s="7"/>
      <c r="N73" s="25"/>
      <c r="O73" s="7"/>
      <c r="P73" s="7">
        <v>6963</v>
      </c>
      <c r="Q73" s="25"/>
      <c r="R73" s="7"/>
      <c r="S73" s="7"/>
      <c r="T73" s="2">
        <f t="shared" si="6"/>
        <v>108163</v>
      </c>
      <c r="U73" s="26">
        <f t="shared" si="7"/>
        <v>2</v>
      </c>
      <c r="V73" s="2">
        <v>37739</v>
      </c>
      <c r="W73" s="2">
        <v>478111</v>
      </c>
      <c r="X73" s="3">
        <f t="shared" si="8"/>
        <v>624013</v>
      </c>
      <c r="Y73" s="3"/>
      <c r="Z73" s="18"/>
    </row>
    <row r="74" spans="1:26" x14ac:dyDescent="0.2">
      <c r="A74" s="73"/>
      <c r="B74" s="1" t="s">
        <v>95</v>
      </c>
      <c r="C74" s="7"/>
      <c r="D74" s="25"/>
      <c r="E74" s="25"/>
      <c r="F74" s="25"/>
      <c r="G74" s="25"/>
      <c r="H74" s="25"/>
      <c r="I74" s="7">
        <v>55000</v>
      </c>
      <c r="J74" s="25">
        <v>1</v>
      </c>
      <c r="K74" s="7"/>
      <c r="L74" s="25"/>
      <c r="M74" s="7"/>
      <c r="N74" s="25"/>
      <c r="O74" s="7"/>
      <c r="P74" s="7"/>
      <c r="Q74" s="25"/>
      <c r="R74" s="7"/>
      <c r="S74" s="7"/>
      <c r="T74" s="2">
        <f t="shared" si="6"/>
        <v>55000</v>
      </c>
      <c r="U74" s="26">
        <f t="shared" si="7"/>
        <v>1</v>
      </c>
      <c r="V74" s="2">
        <v>19131</v>
      </c>
      <c r="W74" s="2"/>
      <c r="X74" s="3">
        <f t="shared" si="8"/>
        <v>74131</v>
      </c>
      <c r="Y74" s="3"/>
      <c r="Z74" s="18"/>
    </row>
    <row r="75" spans="1:26" x14ac:dyDescent="0.2">
      <c r="A75" s="73"/>
      <c r="B75" s="1" t="s">
        <v>96</v>
      </c>
      <c r="C75" s="7"/>
      <c r="D75" s="25"/>
      <c r="E75" s="25"/>
      <c r="F75" s="25"/>
      <c r="G75" s="25"/>
      <c r="H75" s="25"/>
      <c r="I75" s="7"/>
      <c r="J75" s="25"/>
      <c r="K75" s="7"/>
      <c r="L75" s="25"/>
      <c r="M75" s="7"/>
      <c r="N75" s="25"/>
      <c r="O75" s="7"/>
      <c r="P75" s="7"/>
      <c r="Q75" s="25"/>
      <c r="R75" s="7"/>
      <c r="S75" s="7"/>
      <c r="T75" s="2"/>
      <c r="U75" s="26"/>
      <c r="V75" s="2"/>
      <c r="W75" s="2">
        <v>43494.38</v>
      </c>
      <c r="X75" s="3">
        <f t="shared" si="8"/>
        <v>43494.38</v>
      </c>
      <c r="Y75" s="3"/>
      <c r="Z75" s="18"/>
    </row>
    <row r="76" spans="1:26" ht="30" x14ac:dyDescent="0.2">
      <c r="A76" s="73"/>
      <c r="B76" s="1" t="s">
        <v>256</v>
      </c>
      <c r="C76" s="7"/>
      <c r="D76" s="25"/>
      <c r="E76" s="25"/>
      <c r="F76" s="25"/>
      <c r="G76" s="25"/>
      <c r="H76" s="25"/>
      <c r="I76" s="7">
        <v>81592.2</v>
      </c>
      <c r="J76" s="25">
        <v>2</v>
      </c>
      <c r="K76" s="7"/>
      <c r="L76" s="25"/>
      <c r="M76" s="7"/>
      <c r="N76" s="25"/>
      <c r="O76" s="7"/>
      <c r="P76" s="7">
        <v>15593</v>
      </c>
      <c r="Q76" s="25"/>
      <c r="R76" s="7"/>
      <c r="S76" s="7"/>
      <c r="T76" s="2">
        <f t="shared" si="6"/>
        <v>97185.2</v>
      </c>
      <c r="U76" s="26">
        <f t="shared" si="7"/>
        <v>2</v>
      </c>
      <c r="V76" s="2">
        <v>35505</v>
      </c>
      <c r="W76" s="2">
        <v>11891</v>
      </c>
      <c r="X76" s="3">
        <f t="shared" si="8"/>
        <v>144581.20000000001</v>
      </c>
      <c r="Y76" s="3"/>
      <c r="Z76" s="18"/>
    </row>
    <row r="77" spans="1:26" x14ac:dyDescent="0.2">
      <c r="A77" s="73"/>
      <c r="B77" s="1" t="s">
        <v>257</v>
      </c>
      <c r="C77" s="7">
        <v>771186</v>
      </c>
      <c r="D77" s="25">
        <v>1</v>
      </c>
      <c r="E77" s="25">
        <v>4</v>
      </c>
      <c r="F77" s="25">
        <v>6</v>
      </c>
      <c r="G77" s="25"/>
      <c r="H77" s="25"/>
      <c r="I77" s="7">
        <v>221813.4</v>
      </c>
      <c r="J77" s="25">
        <v>4.75</v>
      </c>
      <c r="K77" s="7">
        <v>251669.6</v>
      </c>
      <c r="L77" s="25">
        <v>8.75</v>
      </c>
      <c r="M77" s="7"/>
      <c r="N77" s="25"/>
      <c r="O77" s="7"/>
      <c r="P77" s="7">
        <v>25384</v>
      </c>
      <c r="Q77" s="25"/>
      <c r="R77" s="7"/>
      <c r="S77" s="7">
        <v>10000</v>
      </c>
      <c r="T77" s="2">
        <f t="shared" si="6"/>
        <v>1280053</v>
      </c>
      <c r="U77" s="26">
        <f t="shared" si="7"/>
        <v>24.5</v>
      </c>
      <c r="V77" s="2">
        <v>483017</v>
      </c>
      <c r="W77" s="2">
        <v>43875</v>
      </c>
      <c r="X77" s="3">
        <f t="shared" si="8"/>
        <v>1806945</v>
      </c>
      <c r="Y77" s="3"/>
      <c r="Z77" s="18"/>
    </row>
    <row r="78" spans="1:26" x14ac:dyDescent="0.2">
      <c r="A78" s="73"/>
      <c r="B78" s="1" t="s">
        <v>258</v>
      </c>
      <c r="C78" s="7"/>
      <c r="D78" s="25"/>
      <c r="E78" s="25"/>
      <c r="F78" s="25"/>
      <c r="G78" s="25"/>
      <c r="H78" s="25"/>
      <c r="I78" s="7"/>
      <c r="J78" s="25"/>
      <c r="K78" s="7"/>
      <c r="L78" s="25"/>
      <c r="M78" s="7"/>
      <c r="N78" s="25"/>
      <c r="O78" s="7"/>
      <c r="P78" s="7"/>
      <c r="Q78" s="25"/>
      <c r="R78" s="7"/>
      <c r="S78" s="7"/>
      <c r="T78" s="2"/>
      <c r="U78" s="26"/>
      <c r="V78" s="2"/>
      <c r="W78" s="2">
        <v>848284</v>
      </c>
      <c r="X78" s="3">
        <f t="shared" si="8"/>
        <v>848284</v>
      </c>
      <c r="Y78" s="3"/>
      <c r="Z78" s="18"/>
    </row>
    <row r="79" spans="1:26" x14ac:dyDescent="0.2">
      <c r="A79" s="73"/>
      <c r="B79" s="1" t="s">
        <v>259</v>
      </c>
      <c r="C79" s="7"/>
      <c r="D79" s="25"/>
      <c r="E79" s="25"/>
      <c r="F79" s="25"/>
      <c r="G79" s="25"/>
      <c r="H79" s="25"/>
      <c r="I79" s="7"/>
      <c r="J79" s="25"/>
      <c r="K79" s="7"/>
      <c r="L79" s="25"/>
      <c r="M79" s="7"/>
      <c r="N79" s="25"/>
      <c r="O79" s="7"/>
      <c r="P79" s="7">
        <v>26605</v>
      </c>
      <c r="Q79" s="25"/>
      <c r="R79" s="7"/>
      <c r="S79" s="7"/>
      <c r="T79" s="2">
        <f t="shared" si="6"/>
        <v>26605</v>
      </c>
      <c r="U79" s="26"/>
      <c r="V79" s="2">
        <v>2363</v>
      </c>
      <c r="W79" s="2"/>
      <c r="X79" s="3">
        <f t="shared" si="8"/>
        <v>28968</v>
      </c>
      <c r="Y79" s="3"/>
      <c r="Z79" s="18"/>
    </row>
    <row r="80" spans="1:26" x14ac:dyDescent="0.2">
      <c r="A80" s="73"/>
      <c r="B80" s="1" t="s">
        <v>260</v>
      </c>
      <c r="C80" s="7"/>
      <c r="D80" s="25"/>
      <c r="E80" s="25"/>
      <c r="F80" s="25"/>
      <c r="G80" s="25"/>
      <c r="H80" s="25"/>
      <c r="I80" s="7"/>
      <c r="J80" s="25"/>
      <c r="K80" s="7"/>
      <c r="L80" s="25"/>
      <c r="M80" s="7"/>
      <c r="N80" s="25"/>
      <c r="O80" s="7"/>
      <c r="P80" s="7">
        <v>4160</v>
      </c>
      <c r="Q80" s="25"/>
      <c r="R80" s="7"/>
      <c r="S80" s="7"/>
      <c r="T80" s="2">
        <f t="shared" si="6"/>
        <v>4160</v>
      </c>
      <c r="U80" s="26"/>
      <c r="V80" s="2">
        <v>369</v>
      </c>
      <c r="W80" s="2">
        <v>22625</v>
      </c>
      <c r="X80" s="3">
        <f t="shared" si="8"/>
        <v>27154</v>
      </c>
      <c r="Y80" s="3"/>
      <c r="Z80" s="18"/>
    </row>
    <row r="81" spans="1:26" x14ac:dyDescent="0.2">
      <c r="A81" s="73"/>
      <c r="B81" s="1" t="s">
        <v>261</v>
      </c>
      <c r="C81" s="7"/>
      <c r="D81" s="25"/>
      <c r="E81" s="25"/>
      <c r="F81" s="25"/>
      <c r="G81" s="25"/>
      <c r="H81" s="25"/>
      <c r="I81" s="7">
        <v>143730</v>
      </c>
      <c r="J81" s="25">
        <v>3</v>
      </c>
      <c r="K81" s="7">
        <v>25896</v>
      </c>
      <c r="L81" s="25">
        <v>1</v>
      </c>
      <c r="M81" s="7"/>
      <c r="N81" s="25"/>
      <c r="O81" s="7"/>
      <c r="P81" s="7"/>
      <c r="Q81" s="25"/>
      <c r="R81" s="7"/>
      <c r="S81" s="7"/>
      <c r="T81" s="2">
        <f t="shared" si="6"/>
        <v>169626</v>
      </c>
      <c r="U81" s="26">
        <f t="shared" si="7"/>
        <v>4</v>
      </c>
      <c r="V81" s="2">
        <v>71091</v>
      </c>
      <c r="W81" s="2">
        <v>100000</v>
      </c>
      <c r="X81" s="3">
        <f t="shared" si="8"/>
        <v>340717</v>
      </c>
      <c r="Y81" s="3"/>
      <c r="Z81" s="18"/>
    </row>
    <row r="82" spans="1:26" x14ac:dyDescent="0.2">
      <c r="A82" s="73"/>
      <c r="B82" s="1" t="s">
        <v>262</v>
      </c>
      <c r="C82" s="7"/>
      <c r="D82" s="25"/>
      <c r="E82" s="25"/>
      <c r="F82" s="25"/>
      <c r="G82" s="25"/>
      <c r="H82" s="25"/>
      <c r="I82" s="7">
        <v>73203.509999999995</v>
      </c>
      <c r="J82" s="25">
        <v>1.1599999999999999</v>
      </c>
      <c r="K82" s="7"/>
      <c r="L82" s="25"/>
      <c r="M82" s="7"/>
      <c r="N82" s="25"/>
      <c r="O82" s="7"/>
      <c r="P82" s="7"/>
      <c r="Q82" s="25"/>
      <c r="R82" s="7"/>
      <c r="S82" s="7"/>
      <c r="T82" s="2">
        <f t="shared" si="6"/>
        <v>73203.509999999995</v>
      </c>
      <c r="U82" s="26">
        <f t="shared" si="7"/>
        <v>1.1599999999999999</v>
      </c>
      <c r="V82" s="2">
        <v>23582</v>
      </c>
      <c r="W82" s="2">
        <v>2700</v>
      </c>
      <c r="X82" s="3">
        <f t="shared" si="8"/>
        <v>99485.51</v>
      </c>
      <c r="Y82" s="3"/>
      <c r="Z82" s="18"/>
    </row>
    <row r="83" spans="1:26" x14ac:dyDescent="0.2">
      <c r="A83" s="73"/>
      <c r="B83" s="1" t="s">
        <v>263</v>
      </c>
      <c r="C83" s="7"/>
      <c r="D83" s="25"/>
      <c r="E83" s="25"/>
      <c r="F83" s="25"/>
      <c r="G83" s="25"/>
      <c r="H83" s="25"/>
      <c r="I83" s="7">
        <v>56028</v>
      </c>
      <c r="J83" s="25">
        <v>1</v>
      </c>
      <c r="K83" s="7"/>
      <c r="L83" s="25"/>
      <c r="M83" s="7"/>
      <c r="N83" s="25"/>
      <c r="O83" s="7"/>
      <c r="P83" s="7"/>
      <c r="Q83" s="25"/>
      <c r="R83" s="7"/>
      <c r="S83" s="7">
        <v>5885</v>
      </c>
      <c r="T83" s="2">
        <f t="shared" si="6"/>
        <v>61913</v>
      </c>
      <c r="U83" s="26">
        <f t="shared" si="7"/>
        <v>1</v>
      </c>
      <c r="V83" s="2">
        <v>20011</v>
      </c>
      <c r="W83" s="2">
        <v>46850</v>
      </c>
      <c r="X83" s="3">
        <f t="shared" si="8"/>
        <v>128774</v>
      </c>
      <c r="Y83" s="3"/>
      <c r="Z83" s="18"/>
    </row>
    <row r="84" spans="1:26" x14ac:dyDescent="0.2">
      <c r="A84" s="73"/>
      <c r="B84" s="1" t="s">
        <v>264</v>
      </c>
      <c r="C84" s="7"/>
      <c r="D84" s="25"/>
      <c r="E84" s="25"/>
      <c r="F84" s="25"/>
      <c r="G84" s="25"/>
      <c r="H84" s="25"/>
      <c r="I84" s="7">
        <v>121760</v>
      </c>
      <c r="J84" s="25">
        <v>3</v>
      </c>
      <c r="K84" s="7">
        <v>27185.599999999999</v>
      </c>
      <c r="L84" s="25">
        <v>1</v>
      </c>
      <c r="M84" s="7"/>
      <c r="N84" s="25"/>
      <c r="O84" s="7"/>
      <c r="P84" s="7">
        <v>75930</v>
      </c>
      <c r="Q84" s="25"/>
      <c r="R84" s="7"/>
      <c r="S84" s="7"/>
      <c r="T84" s="2">
        <f t="shared" si="6"/>
        <v>224875.6</v>
      </c>
      <c r="U84" s="26">
        <f t="shared" si="7"/>
        <v>4</v>
      </c>
      <c r="V84" s="2">
        <v>74471</v>
      </c>
      <c r="W84" s="2">
        <v>12936</v>
      </c>
      <c r="X84" s="3">
        <f t="shared" si="8"/>
        <v>312282.59999999998</v>
      </c>
      <c r="Y84" s="3"/>
      <c r="Z84" s="18"/>
    </row>
    <row r="85" spans="1:26" x14ac:dyDescent="0.2">
      <c r="A85" s="73"/>
      <c r="B85" s="1" t="s">
        <v>265</v>
      </c>
      <c r="C85" s="7"/>
      <c r="D85" s="25"/>
      <c r="E85" s="25"/>
      <c r="F85" s="25"/>
      <c r="G85" s="25"/>
      <c r="H85" s="25"/>
      <c r="I85" s="7">
        <v>54768</v>
      </c>
      <c r="J85" s="25">
        <v>1</v>
      </c>
      <c r="K85" s="7">
        <v>37554.400000000001</v>
      </c>
      <c r="L85" s="25">
        <v>1.5</v>
      </c>
      <c r="M85" s="7"/>
      <c r="N85" s="25"/>
      <c r="O85" s="7"/>
      <c r="P85" s="7"/>
      <c r="Q85" s="25"/>
      <c r="R85" s="7"/>
      <c r="S85" s="7">
        <v>1500</v>
      </c>
      <c r="T85" s="2">
        <f t="shared" si="6"/>
        <v>93822.399999999994</v>
      </c>
      <c r="U85" s="26">
        <f t="shared" si="7"/>
        <v>2.5</v>
      </c>
      <c r="V85" s="2">
        <v>44865</v>
      </c>
      <c r="W85" s="2">
        <v>21850</v>
      </c>
      <c r="X85" s="3">
        <f t="shared" si="8"/>
        <v>160537.4</v>
      </c>
      <c r="Y85" s="3"/>
      <c r="Z85" s="18"/>
    </row>
    <row r="86" spans="1:26" x14ac:dyDescent="0.2">
      <c r="A86" s="73"/>
      <c r="B86" s="1" t="s">
        <v>266</v>
      </c>
      <c r="C86" s="7"/>
      <c r="D86" s="25"/>
      <c r="E86" s="25"/>
      <c r="F86" s="25"/>
      <c r="G86" s="25"/>
      <c r="H86" s="25"/>
      <c r="I86" s="7"/>
      <c r="J86" s="25"/>
      <c r="K86" s="7"/>
      <c r="L86" s="25"/>
      <c r="M86" s="7"/>
      <c r="N86" s="25"/>
      <c r="O86" s="7"/>
      <c r="P86" s="7"/>
      <c r="Q86" s="25"/>
      <c r="R86" s="7"/>
      <c r="S86" s="7"/>
      <c r="T86" s="2"/>
      <c r="U86" s="26"/>
      <c r="V86" s="2"/>
      <c r="W86" s="2">
        <v>4900</v>
      </c>
      <c r="X86" s="3">
        <f t="shared" si="8"/>
        <v>4900</v>
      </c>
      <c r="Y86" s="3"/>
      <c r="Z86" s="18"/>
    </row>
    <row r="87" spans="1:26" x14ac:dyDescent="0.2">
      <c r="A87" s="73"/>
      <c r="B87" s="1" t="s">
        <v>267</v>
      </c>
      <c r="C87" s="7"/>
      <c r="D87" s="25"/>
      <c r="E87" s="25"/>
      <c r="F87" s="25"/>
      <c r="G87" s="25"/>
      <c r="H87" s="25"/>
      <c r="I87" s="7">
        <v>361398</v>
      </c>
      <c r="J87" s="25">
        <v>7</v>
      </c>
      <c r="K87" s="7">
        <v>56721.599999999999</v>
      </c>
      <c r="L87" s="25">
        <v>2</v>
      </c>
      <c r="M87" s="7"/>
      <c r="N87" s="25"/>
      <c r="O87" s="7"/>
      <c r="P87" s="7">
        <v>6000</v>
      </c>
      <c r="Q87" s="25"/>
      <c r="R87" s="7"/>
      <c r="S87" s="7"/>
      <c r="T87" s="2">
        <f t="shared" si="6"/>
        <v>424119.6</v>
      </c>
      <c r="U87" s="26">
        <f t="shared" si="7"/>
        <v>9</v>
      </c>
      <c r="V87" s="2">
        <v>165367</v>
      </c>
      <c r="W87" s="2">
        <v>44700</v>
      </c>
      <c r="X87" s="3">
        <f t="shared" si="8"/>
        <v>634186.6</v>
      </c>
      <c r="Y87" s="3"/>
      <c r="Z87" s="18"/>
    </row>
    <row r="88" spans="1:26" x14ac:dyDescent="0.2">
      <c r="A88" s="73"/>
      <c r="B88" s="1" t="s">
        <v>268</v>
      </c>
      <c r="C88" s="7"/>
      <c r="D88" s="25"/>
      <c r="E88" s="25"/>
      <c r="F88" s="25"/>
      <c r="G88" s="25"/>
      <c r="H88" s="25"/>
      <c r="I88" s="7"/>
      <c r="J88" s="25"/>
      <c r="K88" s="7"/>
      <c r="L88" s="25"/>
      <c r="M88" s="7"/>
      <c r="N88" s="25"/>
      <c r="O88" s="7"/>
      <c r="P88" s="7"/>
      <c r="Q88" s="25"/>
      <c r="R88" s="7"/>
      <c r="S88" s="7"/>
      <c r="T88" s="2"/>
      <c r="U88" s="26"/>
      <c r="V88" s="2"/>
      <c r="W88" s="2">
        <v>2000</v>
      </c>
      <c r="X88" s="3">
        <f t="shared" si="8"/>
        <v>2000</v>
      </c>
      <c r="Y88" s="3"/>
      <c r="Z88" s="18"/>
    </row>
    <row r="89" spans="1:26" x14ac:dyDescent="0.2">
      <c r="A89" s="73"/>
      <c r="B89" s="1" t="s">
        <v>269</v>
      </c>
      <c r="C89" s="7"/>
      <c r="D89" s="25"/>
      <c r="E89" s="25"/>
      <c r="F89" s="25"/>
      <c r="G89" s="25"/>
      <c r="H89" s="25"/>
      <c r="I89" s="7"/>
      <c r="J89" s="25"/>
      <c r="K89" s="7"/>
      <c r="L89" s="25"/>
      <c r="M89" s="7"/>
      <c r="N89" s="25"/>
      <c r="O89" s="7"/>
      <c r="P89" s="7">
        <v>40000</v>
      </c>
      <c r="Q89" s="25"/>
      <c r="R89" s="7"/>
      <c r="S89" s="7"/>
      <c r="T89" s="2">
        <f t="shared" si="6"/>
        <v>40000</v>
      </c>
      <c r="U89" s="26"/>
      <c r="V89" s="2">
        <v>3552</v>
      </c>
      <c r="W89" s="2">
        <v>80000</v>
      </c>
      <c r="X89" s="3">
        <f t="shared" si="8"/>
        <v>123552</v>
      </c>
      <c r="Y89" s="3"/>
      <c r="Z89" s="18"/>
    </row>
    <row r="90" spans="1:26" x14ac:dyDescent="0.2">
      <c r="A90" s="73"/>
      <c r="B90" s="1" t="s">
        <v>270</v>
      </c>
      <c r="C90" s="7"/>
      <c r="D90" s="25"/>
      <c r="E90" s="25"/>
      <c r="F90" s="25"/>
      <c r="G90" s="25"/>
      <c r="H90" s="25"/>
      <c r="I90" s="7">
        <v>31512</v>
      </c>
      <c r="J90" s="25">
        <v>1</v>
      </c>
      <c r="K90" s="7"/>
      <c r="L90" s="25"/>
      <c r="M90" s="7"/>
      <c r="N90" s="25"/>
      <c r="O90" s="7"/>
      <c r="P90" s="7"/>
      <c r="Q90" s="25"/>
      <c r="R90" s="7"/>
      <c r="S90" s="7"/>
      <c r="T90" s="2">
        <f t="shared" si="6"/>
        <v>31512</v>
      </c>
      <c r="U90" s="26">
        <f t="shared" si="7"/>
        <v>1</v>
      </c>
      <c r="V90" s="2">
        <v>15544</v>
      </c>
      <c r="W90" s="2">
        <v>27537</v>
      </c>
      <c r="X90" s="3">
        <f t="shared" si="8"/>
        <v>74593</v>
      </c>
      <c r="Y90" s="3"/>
      <c r="Z90" s="18"/>
    </row>
    <row r="91" spans="1:26" x14ac:dyDescent="0.2">
      <c r="A91" s="73"/>
      <c r="B91" s="1" t="s">
        <v>271</v>
      </c>
      <c r="C91" s="7"/>
      <c r="D91" s="25"/>
      <c r="E91" s="25"/>
      <c r="F91" s="25"/>
      <c r="G91" s="25"/>
      <c r="H91" s="25"/>
      <c r="I91" s="7">
        <v>43519</v>
      </c>
      <c r="J91" s="25">
        <v>1</v>
      </c>
      <c r="K91" s="7">
        <v>24440</v>
      </c>
      <c r="L91" s="25">
        <v>1</v>
      </c>
      <c r="M91" s="7"/>
      <c r="N91" s="25"/>
      <c r="O91" s="7"/>
      <c r="P91" s="7">
        <v>2700</v>
      </c>
      <c r="Q91" s="25"/>
      <c r="R91" s="7"/>
      <c r="S91" s="7">
        <v>1700</v>
      </c>
      <c r="T91" s="2">
        <f t="shared" si="6"/>
        <v>72359</v>
      </c>
      <c r="U91" s="26">
        <f t="shared" si="7"/>
        <v>2</v>
      </c>
      <c r="V91" s="2">
        <v>35294</v>
      </c>
      <c r="W91" s="2">
        <v>32960</v>
      </c>
      <c r="X91" s="3">
        <f t="shared" si="8"/>
        <v>140613</v>
      </c>
      <c r="Y91" s="3"/>
      <c r="Z91" s="18"/>
    </row>
    <row r="92" spans="1:26" x14ac:dyDescent="0.2">
      <c r="A92" s="73"/>
      <c r="B92" s="1" t="s">
        <v>272</v>
      </c>
      <c r="C92" s="7"/>
      <c r="D92" s="25"/>
      <c r="E92" s="25"/>
      <c r="F92" s="25"/>
      <c r="G92" s="25"/>
      <c r="H92" s="25"/>
      <c r="I92" s="7">
        <v>369658.2</v>
      </c>
      <c r="J92" s="25">
        <v>8</v>
      </c>
      <c r="K92" s="7">
        <v>69771.520000000004</v>
      </c>
      <c r="L92" s="25">
        <v>2.6</v>
      </c>
      <c r="M92" s="7"/>
      <c r="N92" s="25"/>
      <c r="O92" s="7"/>
      <c r="P92" s="7">
        <v>29000</v>
      </c>
      <c r="Q92" s="25"/>
      <c r="R92" s="7"/>
      <c r="S92" s="7">
        <v>29000</v>
      </c>
      <c r="T92" s="2">
        <f t="shared" si="6"/>
        <v>497429.72000000003</v>
      </c>
      <c r="U92" s="26">
        <f t="shared" si="7"/>
        <v>10.6</v>
      </c>
      <c r="V92" s="2">
        <v>211299</v>
      </c>
      <c r="W92" s="2">
        <v>190695</v>
      </c>
      <c r="X92" s="3">
        <f t="shared" si="8"/>
        <v>899423.72</v>
      </c>
      <c r="Y92" s="3"/>
      <c r="Z92" s="18"/>
    </row>
    <row r="93" spans="1:26" x14ac:dyDescent="0.2">
      <c r="A93" s="73"/>
      <c r="B93" s="1" t="s">
        <v>273</v>
      </c>
      <c r="C93" s="7"/>
      <c r="D93" s="25"/>
      <c r="E93" s="25"/>
      <c r="F93" s="25"/>
      <c r="G93" s="25"/>
      <c r="H93" s="25"/>
      <c r="I93" s="7"/>
      <c r="J93" s="25"/>
      <c r="K93" s="7"/>
      <c r="L93" s="25"/>
      <c r="M93" s="7"/>
      <c r="N93" s="25"/>
      <c r="O93" s="7"/>
      <c r="P93" s="7"/>
      <c r="Q93" s="25"/>
      <c r="R93" s="7"/>
      <c r="S93" s="7"/>
      <c r="T93" s="2"/>
      <c r="U93" s="26"/>
      <c r="V93" s="2"/>
      <c r="W93" s="2">
        <v>100000</v>
      </c>
      <c r="X93" s="3">
        <f t="shared" si="8"/>
        <v>100000</v>
      </c>
      <c r="Y93" s="3"/>
      <c r="Z93" s="18"/>
    </row>
    <row r="94" spans="1:26" x14ac:dyDescent="0.2">
      <c r="A94" s="73"/>
      <c r="B94" s="1" t="s">
        <v>274</v>
      </c>
      <c r="C94" s="7"/>
      <c r="D94" s="25"/>
      <c r="E94" s="25"/>
      <c r="F94" s="25"/>
      <c r="G94" s="25"/>
      <c r="H94" s="25"/>
      <c r="I94" s="7"/>
      <c r="J94" s="25"/>
      <c r="K94" s="7"/>
      <c r="L94" s="25"/>
      <c r="M94" s="7"/>
      <c r="N94" s="25"/>
      <c r="O94" s="7"/>
      <c r="P94" s="7"/>
      <c r="Q94" s="25"/>
      <c r="R94" s="7"/>
      <c r="S94" s="7"/>
      <c r="T94" s="2"/>
      <c r="U94" s="26"/>
      <c r="V94" s="2"/>
      <c r="W94" s="2">
        <v>300000</v>
      </c>
      <c r="X94" s="3">
        <f t="shared" si="8"/>
        <v>300000</v>
      </c>
      <c r="Y94" s="3"/>
      <c r="Z94" s="18"/>
    </row>
    <row r="95" spans="1:26" x14ac:dyDescent="0.2">
      <c r="A95" s="73"/>
      <c r="B95" s="1" t="s">
        <v>271</v>
      </c>
      <c r="C95" s="7"/>
      <c r="D95" s="25"/>
      <c r="E95" s="25"/>
      <c r="F95" s="25"/>
      <c r="G95" s="25"/>
      <c r="H95" s="25"/>
      <c r="I95" s="7"/>
      <c r="J95" s="25"/>
      <c r="K95" s="7"/>
      <c r="L95" s="25"/>
      <c r="M95" s="7"/>
      <c r="N95" s="25"/>
      <c r="O95" s="7"/>
      <c r="P95" s="7"/>
      <c r="Q95" s="25"/>
      <c r="R95" s="7"/>
      <c r="S95" s="7"/>
      <c r="T95" s="2"/>
      <c r="U95" s="26"/>
      <c r="V95" s="2"/>
      <c r="W95" s="2">
        <v>0</v>
      </c>
      <c r="X95" s="3">
        <f t="shared" si="8"/>
        <v>0</v>
      </c>
      <c r="Y95" s="3"/>
      <c r="Z95" s="18"/>
    </row>
    <row r="96" spans="1:26" x14ac:dyDescent="0.2">
      <c r="A96" s="73"/>
      <c r="B96" s="1" t="s">
        <v>275</v>
      </c>
      <c r="C96" s="7"/>
      <c r="D96" s="25"/>
      <c r="E96" s="25"/>
      <c r="F96" s="25"/>
      <c r="G96" s="25"/>
      <c r="H96" s="25"/>
      <c r="I96" s="7"/>
      <c r="J96" s="25"/>
      <c r="K96" s="7"/>
      <c r="L96" s="25"/>
      <c r="M96" s="7"/>
      <c r="N96" s="25"/>
      <c r="O96" s="7"/>
      <c r="P96" s="7"/>
      <c r="Q96" s="25"/>
      <c r="R96" s="7"/>
      <c r="S96" s="7"/>
      <c r="T96" s="2"/>
      <c r="U96" s="26"/>
      <c r="V96" s="2"/>
      <c r="W96" s="2">
        <v>4900</v>
      </c>
      <c r="X96" s="3">
        <f t="shared" si="8"/>
        <v>4900</v>
      </c>
      <c r="Y96" s="3"/>
      <c r="Z96" s="18"/>
    </row>
    <row r="97" spans="1:30" x14ac:dyDescent="0.2">
      <c r="A97" s="73"/>
      <c r="B97" s="1" t="s">
        <v>276</v>
      </c>
      <c r="C97" s="7"/>
      <c r="D97" s="25"/>
      <c r="E97" s="25"/>
      <c r="F97" s="25"/>
      <c r="G97" s="25"/>
      <c r="H97" s="25"/>
      <c r="I97" s="7">
        <v>288692</v>
      </c>
      <c r="J97" s="25">
        <v>5</v>
      </c>
      <c r="K97" s="7">
        <v>102772.8</v>
      </c>
      <c r="L97" s="25">
        <v>4</v>
      </c>
      <c r="M97" s="7"/>
      <c r="N97" s="25"/>
      <c r="O97" s="7"/>
      <c r="P97" s="7">
        <v>10344</v>
      </c>
      <c r="Q97" s="25"/>
      <c r="R97" s="7"/>
      <c r="S97" s="7">
        <v>5167</v>
      </c>
      <c r="T97" s="2">
        <f t="shared" si="6"/>
        <v>406975.8</v>
      </c>
      <c r="U97" s="26">
        <f t="shared" si="7"/>
        <v>9</v>
      </c>
      <c r="V97" s="2">
        <v>165790</v>
      </c>
      <c r="W97" s="2">
        <v>57779</v>
      </c>
      <c r="X97" s="3">
        <f t="shared" si="8"/>
        <v>630544.80000000005</v>
      </c>
      <c r="Y97" s="3"/>
      <c r="Z97" s="18"/>
    </row>
    <row r="98" spans="1:30" x14ac:dyDescent="0.2">
      <c r="A98" s="73"/>
      <c r="B98" s="1" t="s">
        <v>277</v>
      </c>
      <c r="C98" s="7"/>
      <c r="D98" s="25"/>
      <c r="E98" s="25"/>
      <c r="F98" s="25"/>
      <c r="G98" s="25"/>
      <c r="H98" s="25"/>
      <c r="I98" s="7">
        <v>424418</v>
      </c>
      <c r="J98" s="25">
        <v>12</v>
      </c>
      <c r="K98" s="7">
        <v>52000</v>
      </c>
      <c r="L98" s="25">
        <v>2</v>
      </c>
      <c r="M98" s="7"/>
      <c r="N98" s="25"/>
      <c r="O98" s="7"/>
      <c r="P98" s="7">
        <v>25000</v>
      </c>
      <c r="Q98" s="25"/>
      <c r="R98" s="7"/>
      <c r="S98" s="7">
        <v>4500</v>
      </c>
      <c r="T98" s="2">
        <f t="shared" si="6"/>
        <v>505918</v>
      </c>
      <c r="U98" s="26">
        <f t="shared" si="7"/>
        <v>14</v>
      </c>
      <c r="V98" s="2">
        <v>209444</v>
      </c>
      <c r="W98" s="2">
        <v>42844</v>
      </c>
      <c r="X98" s="3">
        <f t="shared" si="8"/>
        <v>758206</v>
      </c>
      <c r="Y98" s="3"/>
      <c r="Z98" s="18"/>
    </row>
    <row r="99" spans="1:30" x14ac:dyDescent="0.2">
      <c r="A99" s="74"/>
      <c r="B99" s="4" t="s">
        <v>278</v>
      </c>
      <c r="C99" s="11"/>
      <c r="D99" s="28"/>
      <c r="E99" s="28"/>
      <c r="F99" s="28"/>
      <c r="G99" s="28"/>
      <c r="H99" s="28"/>
      <c r="I99" s="11">
        <v>284145</v>
      </c>
      <c r="J99" s="28">
        <v>4.75</v>
      </c>
      <c r="K99" s="11"/>
      <c r="L99" s="28"/>
      <c r="M99" s="11"/>
      <c r="N99" s="28"/>
      <c r="O99" s="11"/>
      <c r="P99" s="11"/>
      <c r="Q99" s="28"/>
      <c r="R99" s="11"/>
      <c r="S99" s="11"/>
      <c r="T99" s="5">
        <f t="shared" si="6"/>
        <v>284145</v>
      </c>
      <c r="U99" s="29">
        <f t="shared" si="7"/>
        <v>4.75</v>
      </c>
      <c r="V99" s="5">
        <v>97992</v>
      </c>
      <c r="W99" s="5">
        <v>36778</v>
      </c>
      <c r="X99" s="6">
        <f t="shared" si="8"/>
        <v>418915</v>
      </c>
      <c r="Y99" s="6">
        <f>SUM(T64:T99)</f>
        <v>5776696.1099999994</v>
      </c>
      <c r="Z99" s="19">
        <f t="shared" ref="Z99:AC99" si="9">SUM(U64:U99)</f>
        <v>110.60999999999999</v>
      </c>
      <c r="AA99" s="6">
        <f t="shared" si="9"/>
        <v>2156502</v>
      </c>
      <c r="AB99" s="6">
        <f t="shared" si="9"/>
        <v>2889924.38</v>
      </c>
      <c r="AC99" s="6">
        <f t="shared" si="9"/>
        <v>10823122.49</v>
      </c>
      <c r="AD99" s="6"/>
    </row>
    <row r="100" spans="1:30" x14ac:dyDescent="0.2">
      <c r="A100" s="75" t="s">
        <v>327</v>
      </c>
      <c r="B100" s="8" t="s">
        <v>97</v>
      </c>
      <c r="C100" s="48">
        <v>291524</v>
      </c>
      <c r="D100" s="37">
        <v>2.25</v>
      </c>
      <c r="E100" s="37"/>
      <c r="F100" s="37"/>
      <c r="G100" s="37"/>
      <c r="H100" s="37"/>
      <c r="I100" s="48">
        <v>76087.7</v>
      </c>
      <c r="J100" s="37">
        <v>1.5</v>
      </c>
      <c r="K100" s="48">
        <v>37318.53</v>
      </c>
      <c r="L100" s="37">
        <v>1.34</v>
      </c>
      <c r="M100" s="48"/>
      <c r="N100" s="37"/>
      <c r="O100" s="48"/>
      <c r="P100" s="48">
        <v>5000</v>
      </c>
      <c r="Q100" s="37"/>
      <c r="R100" s="48"/>
      <c r="S100" s="48"/>
      <c r="T100" s="9">
        <f t="shared" si="6"/>
        <v>409930.23</v>
      </c>
      <c r="U100" s="38">
        <f t="shared" si="7"/>
        <v>5.09</v>
      </c>
      <c r="V100" s="9">
        <v>122913</v>
      </c>
      <c r="W100" s="9">
        <v>30191</v>
      </c>
      <c r="X100" s="10">
        <f t="shared" si="8"/>
        <v>563034.23</v>
      </c>
      <c r="Y100" s="10"/>
      <c r="Z100" s="39"/>
      <c r="AA100" s="40"/>
      <c r="AB100" s="40"/>
      <c r="AC100" s="40"/>
      <c r="AD100" s="40"/>
    </row>
    <row r="101" spans="1:30" x14ac:dyDescent="0.2">
      <c r="A101" s="73"/>
      <c r="B101" s="12" t="s">
        <v>98</v>
      </c>
      <c r="C101" s="13"/>
      <c r="D101" s="25"/>
      <c r="E101" s="25"/>
      <c r="F101" s="25"/>
      <c r="G101" s="25"/>
      <c r="H101" s="25"/>
      <c r="I101" s="13"/>
      <c r="J101" s="25"/>
      <c r="K101" s="13"/>
      <c r="L101" s="25"/>
      <c r="M101" s="13"/>
      <c r="N101" s="25"/>
      <c r="O101" s="13"/>
      <c r="P101" s="13"/>
      <c r="Q101" s="25"/>
      <c r="R101" s="13"/>
      <c r="S101" s="13"/>
      <c r="T101" s="2"/>
      <c r="U101" s="26"/>
      <c r="V101" s="13"/>
      <c r="W101" s="13">
        <v>550</v>
      </c>
      <c r="X101" s="3">
        <f t="shared" si="8"/>
        <v>550</v>
      </c>
      <c r="Y101" s="3"/>
      <c r="Z101" s="18"/>
    </row>
    <row r="102" spans="1:30" x14ac:dyDescent="0.2">
      <c r="A102" s="73"/>
      <c r="B102" s="12" t="s">
        <v>99</v>
      </c>
      <c r="C102" s="13"/>
      <c r="D102" s="25"/>
      <c r="E102" s="25"/>
      <c r="F102" s="25"/>
      <c r="G102" s="25"/>
      <c r="H102" s="25"/>
      <c r="I102" s="13"/>
      <c r="J102" s="25"/>
      <c r="K102" s="13"/>
      <c r="L102" s="25"/>
      <c r="M102" s="13"/>
      <c r="N102" s="25"/>
      <c r="O102" s="13"/>
      <c r="P102" s="13"/>
      <c r="Q102" s="25"/>
      <c r="R102" s="13"/>
      <c r="S102" s="13"/>
      <c r="T102" s="2"/>
      <c r="U102" s="26"/>
      <c r="V102" s="13"/>
      <c r="W102" s="13">
        <v>970</v>
      </c>
      <c r="X102" s="3">
        <f t="shared" si="8"/>
        <v>970</v>
      </c>
      <c r="Y102" s="3"/>
      <c r="Z102" s="18"/>
    </row>
    <row r="103" spans="1:30" x14ac:dyDescent="0.2">
      <c r="A103" s="73"/>
      <c r="B103" s="12" t="s">
        <v>100</v>
      </c>
      <c r="C103" s="13"/>
      <c r="D103" s="25"/>
      <c r="E103" s="25"/>
      <c r="F103" s="25"/>
      <c r="G103" s="25"/>
      <c r="H103" s="25"/>
      <c r="I103" s="13"/>
      <c r="J103" s="25"/>
      <c r="K103" s="13"/>
      <c r="L103" s="25"/>
      <c r="M103" s="13"/>
      <c r="N103" s="25"/>
      <c r="O103" s="13"/>
      <c r="P103" s="13"/>
      <c r="Q103" s="25"/>
      <c r="R103" s="13"/>
      <c r="S103" s="13"/>
      <c r="T103" s="2"/>
      <c r="U103" s="26"/>
      <c r="V103" s="13"/>
      <c r="W103" s="13">
        <v>8000</v>
      </c>
      <c r="X103" s="3">
        <f t="shared" si="8"/>
        <v>8000</v>
      </c>
      <c r="Y103" s="3"/>
      <c r="Z103" s="18"/>
    </row>
    <row r="104" spans="1:30" x14ac:dyDescent="0.2">
      <c r="A104" s="73"/>
      <c r="B104" s="12" t="s">
        <v>101</v>
      </c>
      <c r="C104" s="13">
        <v>50000</v>
      </c>
      <c r="D104" s="25"/>
      <c r="E104" s="25"/>
      <c r="F104" s="25"/>
      <c r="G104" s="25"/>
      <c r="H104" s="25"/>
      <c r="I104" s="13"/>
      <c r="J104" s="25"/>
      <c r="K104" s="13"/>
      <c r="L104" s="25"/>
      <c r="M104" s="13"/>
      <c r="N104" s="25"/>
      <c r="O104" s="13"/>
      <c r="P104" s="13"/>
      <c r="Q104" s="25">
        <v>5</v>
      </c>
      <c r="R104" s="13"/>
      <c r="S104" s="13"/>
      <c r="T104" s="2">
        <f t="shared" si="6"/>
        <v>50000</v>
      </c>
      <c r="U104" s="26">
        <f t="shared" si="7"/>
        <v>5</v>
      </c>
      <c r="V104" s="13">
        <v>4440</v>
      </c>
      <c r="W104" s="13"/>
      <c r="X104" s="3">
        <f t="shared" si="8"/>
        <v>54440</v>
      </c>
      <c r="Y104" s="3"/>
      <c r="Z104" s="18"/>
    </row>
    <row r="105" spans="1:30" x14ac:dyDescent="0.2">
      <c r="A105" s="73"/>
      <c r="B105" s="12" t="s">
        <v>102</v>
      </c>
      <c r="C105" s="13"/>
      <c r="D105" s="25"/>
      <c r="E105" s="25"/>
      <c r="F105" s="25"/>
      <c r="G105" s="25"/>
      <c r="H105" s="25"/>
      <c r="I105" s="13"/>
      <c r="J105" s="25"/>
      <c r="K105" s="13"/>
      <c r="L105" s="25"/>
      <c r="M105" s="13"/>
      <c r="N105" s="25"/>
      <c r="O105" s="13"/>
      <c r="P105" s="13"/>
      <c r="Q105" s="25"/>
      <c r="R105" s="13"/>
      <c r="S105" s="13"/>
      <c r="T105" s="2"/>
      <c r="U105" s="26"/>
      <c r="V105" s="13"/>
      <c r="W105" s="13">
        <v>250</v>
      </c>
      <c r="X105" s="3">
        <f t="shared" si="8"/>
        <v>250</v>
      </c>
      <c r="Y105" s="3"/>
      <c r="Z105" s="18"/>
    </row>
    <row r="106" spans="1:30" x14ac:dyDescent="0.2">
      <c r="A106" s="73"/>
      <c r="B106" s="12" t="s">
        <v>103</v>
      </c>
      <c r="C106" s="13"/>
      <c r="D106" s="25"/>
      <c r="E106" s="25"/>
      <c r="F106" s="25"/>
      <c r="G106" s="25"/>
      <c r="H106" s="25"/>
      <c r="I106" s="13"/>
      <c r="J106" s="25"/>
      <c r="K106" s="13"/>
      <c r="L106" s="25"/>
      <c r="M106" s="13"/>
      <c r="N106" s="25"/>
      <c r="O106" s="13"/>
      <c r="P106" s="13"/>
      <c r="Q106" s="25"/>
      <c r="R106" s="13"/>
      <c r="S106" s="13"/>
      <c r="T106" s="2"/>
      <c r="U106" s="26"/>
      <c r="V106" s="13"/>
      <c r="W106" s="13">
        <v>0</v>
      </c>
      <c r="X106" s="3">
        <f t="shared" si="8"/>
        <v>0</v>
      </c>
      <c r="Y106" s="3"/>
      <c r="Z106" s="18"/>
    </row>
    <row r="107" spans="1:30" x14ac:dyDescent="0.2">
      <c r="A107" s="73"/>
      <c r="B107" s="12" t="s">
        <v>104</v>
      </c>
      <c r="C107" s="13"/>
      <c r="D107" s="25"/>
      <c r="E107" s="25"/>
      <c r="F107" s="25"/>
      <c r="G107" s="25"/>
      <c r="H107" s="25"/>
      <c r="I107" s="13"/>
      <c r="J107" s="25"/>
      <c r="K107" s="13"/>
      <c r="L107" s="25"/>
      <c r="M107" s="13"/>
      <c r="N107" s="25"/>
      <c r="O107" s="13"/>
      <c r="P107" s="13"/>
      <c r="Q107" s="25"/>
      <c r="R107" s="13"/>
      <c r="S107" s="13"/>
      <c r="T107" s="2"/>
      <c r="U107" s="26"/>
      <c r="V107" s="13"/>
      <c r="W107" s="13">
        <v>6700</v>
      </c>
      <c r="X107" s="3">
        <f t="shared" si="8"/>
        <v>6700</v>
      </c>
      <c r="Y107" s="3"/>
      <c r="Z107" s="18"/>
    </row>
    <row r="108" spans="1:30" x14ac:dyDescent="0.2">
      <c r="A108" s="73"/>
      <c r="B108" s="12" t="s">
        <v>105</v>
      </c>
      <c r="C108" s="13"/>
      <c r="D108" s="25"/>
      <c r="E108" s="25"/>
      <c r="F108" s="25"/>
      <c r="G108" s="25"/>
      <c r="H108" s="25"/>
      <c r="I108" s="13"/>
      <c r="J108" s="25"/>
      <c r="K108" s="13"/>
      <c r="L108" s="25"/>
      <c r="M108" s="13"/>
      <c r="N108" s="25"/>
      <c r="O108" s="13"/>
      <c r="P108" s="13"/>
      <c r="Q108" s="25"/>
      <c r="R108" s="13"/>
      <c r="S108" s="13"/>
      <c r="T108" s="2"/>
      <c r="U108" s="26"/>
      <c r="V108" s="13"/>
      <c r="W108" s="13">
        <v>7700</v>
      </c>
      <c r="X108" s="3">
        <f t="shared" si="8"/>
        <v>7700</v>
      </c>
      <c r="Y108" s="3"/>
      <c r="Z108" s="18"/>
    </row>
    <row r="109" spans="1:30" x14ac:dyDescent="0.2">
      <c r="A109" s="73"/>
      <c r="B109" s="12" t="s">
        <v>106</v>
      </c>
      <c r="C109" s="13"/>
      <c r="D109" s="25"/>
      <c r="E109" s="25"/>
      <c r="F109" s="25"/>
      <c r="G109" s="25"/>
      <c r="H109" s="25"/>
      <c r="I109" s="13"/>
      <c r="J109" s="25"/>
      <c r="K109" s="13">
        <v>13126</v>
      </c>
      <c r="L109" s="25">
        <v>0.5</v>
      </c>
      <c r="M109" s="13"/>
      <c r="N109" s="25"/>
      <c r="O109" s="13"/>
      <c r="P109" s="13"/>
      <c r="Q109" s="25"/>
      <c r="R109" s="13"/>
      <c r="S109" s="13"/>
      <c r="T109" s="2">
        <f t="shared" si="6"/>
        <v>13126</v>
      </c>
      <c r="U109" s="26">
        <f t="shared" si="7"/>
        <v>0.5</v>
      </c>
      <c r="V109" s="13">
        <v>1166</v>
      </c>
      <c r="W109" s="13"/>
      <c r="X109" s="3">
        <f t="shared" si="8"/>
        <v>14292</v>
      </c>
      <c r="Y109" s="3"/>
      <c r="Z109" s="18"/>
    </row>
    <row r="110" spans="1:30" x14ac:dyDescent="0.2">
      <c r="A110" s="73"/>
      <c r="B110" s="12" t="s">
        <v>107</v>
      </c>
      <c r="C110" s="13"/>
      <c r="D110" s="25"/>
      <c r="E110" s="25"/>
      <c r="F110" s="25"/>
      <c r="G110" s="25"/>
      <c r="H110" s="25"/>
      <c r="I110" s="13"/>
      <c r="J110" s="25"/>
      <c r="K110" s="13"/>
      <c r="L110" s="25"/>
      <c r="M110" s="13"/>
      <c r="N110" s="25"/>
      <c r="O110" s="13"/>
      <c r="P110" s="13"/>
      <c r="Q110" s="25"/>
      <c r="R110" s="13"/>
      <c r="S110" s="13"/>
      <c r="T110" s="2"/>
      <c r="U110" s="26"/>
      <c r="V110" s="13"/>
      <c r="W110" s="13">
        <v>3750</v>
      </c>
      <c r="X110" s="3">
        <f t="shared" si="8"/>
        <v>3750</v>
      </c>
      <c r="Y110" s="3"/>
      <c r="Z110" s="18"/>
    </row>
    <row r="111" spans="1:30" x14ac:dyDescent="0.2">
      <c r="A111" s="73"/>
      <c r="B111" s="12" t="s">
        <v>108</v>
      </c>
      <c r="C111" s="13"/>
      <c r="D111" s="25"/>
      <c r="E111" s="25"/>
      <c r="F111" s="25"/>
      <c r="G111" s="25"/>
      <c r="H111" s="25"/>
      <c r="I111" s="13">
        <v>153834</v>
      </c>
      <c r="J111" s="25">
        <v>4</v>
      </c>
      <c r="K111" s="13">
        <v>60819.199999999997</v>
      </c>
      <c r="L111" s="25">
        <v>2</v>
      </c>
      <c r="M111" s="13"/>
      <c r="N111" s="25"/>
      <c r="O111" s="13"/>
      <c r="P111" s="13">
        <v>1660</v>
      </c>
      <c r="Q111" s="25"/>
      <c r="R111" s="13"/>
      <c r="S111" s="13"/>
      <c r="T111" s="2">
        <f t="shared" si="6"/>
        <v>216313.2</v>
      </c>
      <c r="U111" s="26">
        <f t="shared" si="7"/>
        <v>6</v>
      </c>
      <c r="V111" s="13">
        <v>98573</v>
      </c>
      <c r="W111" s="13">
        <v>4847</v>
      </c>
      <c r="X111" s="3">
        <f t="shared" si="8"/>
        <v>319733.2</v>
      </c>
      <c r="Y111" s="3"/>
      <c r="Z111" s="18"/>
    </row>
    <row r="112" spans="1:30" x14ac:dyDescent="0.2">
      <c r="A112" s="73"/>
      <c r="B112" s="12" t="s">
        <v>143</v>
      </c>
      <c r="C112" s="7"/>
      <c r="D112" s="25"/>
      <c r="E112" s="25"/>
      <c r="F112" s="25"/>
      <c r="G112" s="25"/>
      <c r="H112" s="25"/>
      <c r="I112" s="7">
        <v>135607</v>
      </c>
      <c r="J112" s="25">
        <v>3</v>
      </c>
      <c r="K112" s="7">
        <v>54350.400000000001</v>
      </c>
      <c r="L112" s="25">
        <v>2</v>
      </c>
      <c r="M112" s="7"/>
      <c r="N112" s="25"/>
      <c r="O112" s="7"/>
      <c r="P112" s="7">
        <v>5000</v>
      </c>
      <c r="Q112" s="25"/>
      <c r="R112" s="7"/>
      <c r="S112" s="7"/>
      <c r="T112" s="2">
        <f t="shared" si="6"/>
        <v>194957.4</v>
      </c>
      <c r="U112" s="26">
        <f t="shared" si="7"/>
        <v>5</v>
      </c>
      <c r="V112" s="2">
        <v>86662</v>
      </c>
      <c r="W112" s="2">
        <v>11578</v>
      </c>
      <c r="X112" s="3">
        <f t="shared" si="8"/>
        <v>293197.40000000002</v>
      </c>
      <c r="Y112" s="3"/>
      <c r="Z112" s="18"/>
    </row>
    <row r="113" spans="1:26" x14ac:dyDescent="0.2">
      <c r="A113" s="73"/>
      <c r="B113" s="12" t="s">
        <v>144</v>
      </c>
      <c r="C113" s="7"/>
      <c r="D113" s="25"/>
      <c r="E113" s="25"/>
      <c r="F113" s="25"/>
      <c r="G113" s="25"/>
      <c r="H113" s="25"/>
      <c r="I113" s="7"/>
      <c r="J113" s="25"/>
      <c r="K113" s="7"/>
      <c r="L113" s="25"/>
      <c r="M113" s="7"/>
      <c r="N113" s="25"/>
      <c r="O113" s="7"/>
      <c r="P113" s="7"/>
      <c r="Q113" s="25"/>
      <c r="R113" s="7"/>
      <c r="S113" s="7"/>
      <c r="T113" s="2"/>
      <c r="U113" s="26"/>
      <c r="V113" s="2"/>
      <c r="W113" s="2">
        <v>10000</v>
      </c>
      <c r="X113" s="3">
        <f t="shared" si="8"/>
        <v>10000</v>
      </c>
      <c r="Y113" s="3"/>
      <c r="Z113" s="18"/>
    </row>
    <row r="114" spans="1:26" x14ac:dyDescent="0.2">
      <c r="A114" s="73"/>
      <c r="B114" s="12" t="s">
        <v>109</v>
      </c>
      <c r="C114" s="13">
        <v>1036102.29</v>
      </c>
      <c r="D114" s="25">
        <v>5.25</v>
      </c>
      <c r="E114" s="25">
        <v>3</v>
      </c>
      <c r="F114" s="25">
        <v>5</v>
      </c>
      <c r="G114" s="25">
        <v>0.67</v>
      </c>
      <c r="H114" s="25">
        <v>2.73</v>
      </c>
      <c r="I114" s="13">
        <v>50856</v>
      </c>
      <c r="J114" s="25">
        <v>1</v>
      </c>
      <c r="K114" s="13">
        <v>69534.399999999994</v>
      </c>
      <c r="L114" s="25">
        <v>2</v>
      </c>
      <c r="M114" s="13">
        <v>26176.799999999999</v>
      </c>
      <c r="N114" s="25">
        <v>0.75</v>
      </c>
      <c r="O114" s="13"/>
      <c r="P114" s="13">
        <v>9477</v>
      </c>
      <c r="Q114" s="25"/>
      <c r="R114" s="13"/>
      <c r="S114" s="13"/>
      <c r="T114" s="2">
        <f t="shared" si="6"/>
        <v>1192146.49</v>
      </c>
      <c r="U114" s="26">
        <f t="shared" si="7"/>
        <v>20.399999999999999</v>
      </c>
      <c r="V114" s="13">
        <v>411982</v>
      </c>
      <c r="W114" s="13">
        <v>40494</v>
      </c>
      <c r="X114" s="3">
        <f t="shared" si="8"/>
        <v>1644622.49</v>
      </c>
      <c r="Y114" s="3"/>
      <c r="Z114" s="18"/>
    </row>
    <row r="115" spans="1:26" x14ac:dyDescent="0.2">
      <c r="A115" s="73"/>
      <c r="B115" s="12" t="s">
        <v>110</v>
      </c>
      <c r="C115" s="13"/>
      <c r="D115" s="25"/>
      <c r="E115" s="25"/>
      <c r="F115" s="25"/>
      <c r="G115" s="25"/>
      <c r="H115" s="25"/>
      <c r="I115" s="13">
        <v>42880.639999999999</v>
      </c>
      <c r="J115" s="25">
        <v>0.88</v>
      </c>
      <c r="K115" s="13"/>
      <c r="L115" s="25"/>
      <c r="M115" s="13"/>
      <c r="N115" s="25"/>
      <c r="O115" s="13"/>
      <c r="P115" s="13">
        <v>1448</v>
      </c>
      <c r="Q115" s="25"/>
      <c r="R115" s="13"/>
      <c r="S115" s="13"/>
      <c r="T115" s="2">
        <f t="shared" si="6"/>
        <v>44328.639999999999</v>
      </c>
      <c r="U115" s="26">
        <f t="shared" si="7"/>
        <v>0.88</v>
      </c>
      <c r="V115" s="13">
        <v>17850</v>
      </c>
      <c r="W115" s="13">
        <v>17200</v>
      </c>
      <c r="X115" s="3">
        <f t="shared" si="8"/>
        <v>79378.64</v>
      </c>
      <c r="Y115" s="3"/>
      <c r="Z115" s="18"/>
    </row>
    <row r="116" spans="1:26" x14ac:dyDescent="0.2">
      <c r="A116" s="73"/>
      <c r="B116" s="12" t="s">
        <v>111</v>
      </c>
      <c r="C116" s="13"/>
      <c r="D116" s="25"/>
      <c r="E116" s="25"/>
      <c r="F116" s="25"/>
      <c r="G116" s="25"/>
      <c r="H116" s="25"/>
      <c r="I116" s="13"/>
      <c r="J116" s="25"/>
      <c r="K116" s="13"/>
      <c r="L116" s="25"/>
      <c r="M116" s="13"/>
      <c r="N116" s="25"/>
      <c r="O116" s="13"/>
      <c r="P116" s="13"/>
      <c r="Q116" s="25"/>
      <c r="R116" s="13"/>
      <c r="S116" s="13"/>
      <c r="T116" s="2"/>
      <c r="U116" s="26"/>
      <c r="V116" s="13"/>
      <c r="W116" s="13">
        <v>133915</v>
      </c>
      <c r="X116" s="3">
        <f t="shared" si="8"/>
        <v>133915</v>
      </c>
      <c r="Y116" s="3"/>
      <c r="Z116" s="18"/>
    </row>
    <row r="117" spans="1:26" x14ac:dyDescent="0.2">
      <c r="A117" s="73"/>
      <c r="B117" s="12" t="s">
        <v>112</v>
      </c>
      <c r="C117" s="13"/>
      <c r="D117" s="25"/>
      <c r="E117" s="25"/>
      <c r="F117" s="25"/>
      <c r="G117" s="25"/>
      <c r="H117" s="25"/>
      <c r="I117" s="13"/>
      <c r="J117" s="25"/>
      <c r="K117" s="13"/>
      <c r="L117" s="25"/>
      <c r="M117" s="13"/>
      <c r="N117" s="25"/>
      <c r="O117" s="13">
        <v>218602</v>
      </c>
      <c r="P117" s="13"/>
      <c r="Q117" s="25">
        <v>1.6</v>
      </c>
      <c r="R117" s="13"/>
      <c r="S117" s="13"/>
      <c r="T117" s="2">
        <f t="shared" si="6"/>
        <v>218602</v>
      </c>
      <c r="U117" s="26">
        <f t="shared" si="7"/>
        <v>1.6</v>
      </c>
      <c r="V117" s="13">
        <v>1027</v>
      </c>
      <c r="W117" s="13"/>
      <c r="X117" s="3">
        <f t="shared" si="8"/>
        <v>219629</v>
      </c>
      <c r="Y117" s="3"/>
      <c r="Z117" s="18"/>
    </row>
    <row r="118" spans="1:26" x14ac:dyDescent="0.2">
      <c r="A118" s="73"/>
      <c r="B118" s="12" t="s">
        <v>113</v>
      </c>
      <c r="C118" s="13"/>
      <c r="D118" s="25"/>
      <c r="E118" s="25"/>
      <c r="F118" s="25"/>
      <c r="G118" s="25"/>
      <c r="H118" s="25"/>
      <c r="I118" s="13"/>
      <c r="J118" s="25"/>
      <c r="K118" s="13"/>
      <c r="L118" s="25"/>
      <c r="M118" s="13"/>
      <c r="N118" s="25"/>
      <c r="O118" s="13"/>
      <c r="P118" s="13"/>
      <c r="Q118" s="25"/>
      <c r="R118" s="13"/>
      <c r="S118" s="13"/>
      <c r="T118" s="2"/>
      <c r="U118" s="26"/>
      <c r="V118" s="13"/>
      <c r="W118" s="13">
        <v>17000</v>
      </c>
      <c r="X118" s="3">
        <f t="shared" si="8"/>
        <v>17000</v>
      </c>
      <c r="Y118" s="3"/>
      <c r="Z118" s="18"/>
    </row>
    <row r="119" spans="1:26" x14ac:dyDescent="0.2">
      <c r="A119" s="73"/>
      <c r="B119" s="12" t="s">
        <v>114</v>
      </c>
      <c r="C119" s="13">
        <v>19900</v>
      </c>
      <c r="D119" s="25"/>
      <c r="E119" s="25"/>
      <c r="F119" s="25"/>
      <c r="G119" s="25"/>
      <c r="H119" s="25"/>
      <c r="I119" s="13"/>
      <c r="J119" s="25"/>
      <c r="K119" s="13"/>
      <c r="L119" s="25"/>
      <c r="M119" s="13"/>
      <c r="N119" s="25"/>
      <c r="O119" s="13"/>
      <c r="P119" s="13"/>
      <c r="Q119" s="25">
        <v>1.0609999999999999</v>
      </c>
      <c r="R119" s="13"/>
      <c r="S119" s="13"/>
      <c r="T119" s="2">
        <f t="shared" si="6"/>
        <v>19900</v>
      </c>
      <c r="U119" s="26">
        <f t="shared" si="7"/>
        <v>1.0609999999999999</v>
      </c>
      <c r="V119" s="13">
        <v>1767</v>
      </c>
      <c r="W119" s="13"/>
      <c r="X119" s="3">
        <f t="shared" si="8"/>
        <v>21667</v>
      </c>
      <c r="Y119" s="3"/>
      <c r="Z119" s="18"/>
    </row>
    <row r="120" spans="1:26" x14ac:dyDescent="0.2">
      <c r="A120" s="73"/>
      <c r="B120" s="12" t="s">
        <v>115</v>
      </c>
      <c r="C120" s="13"/>
      <c r="D120" s="25"/>
      <c r="E120" s="25"/>
      <c r="F120" s="25"/>
      <c r="G120" s="25"/>
      <c r="H120" s="25"/>
      <c r="I120" s="13"/>
      <c r="J120" s="25"/>
      <c r="K120" s="13"/>
      <c r="L120" s="25"/>
      <c r="M120" s="13"/>
      <c r="N120" s="25"/>
      <c r="O120" s="13"/>
      <c r="P120" s="13"/>
      <c r="Q120" s="25"/>
      <c r="R120" s="13"/>
      <c r="S120" s="13"/>
      <c r="T120" s="2"/>
      <c r="U120" s="26"/>
      <c r="V120" s="13"/>
      <c r="W120" s="13">
        <v>7000</v>
      </c>
      <c r="X120" s="3">
        <f t="shared" si="8"/>
        <v>7000</v>
      </c>
      <c r="Y120" s="3"/>
      <c r="Z120" s="18"/>
    </row>
    <row r="121" spans="1:26" x14ac:dyDescent="0.2">
      <c r="A121" s="73"/>
      <c r="B121" s="12" t="s">
        <v>116</v>
      </c>
      <c r="C121" s="13"/>
      <c r="D121" s="25"/>
      <c r="E121" s="25"/>
      <c r="F121" s="25"/>
      <c r="G121" s="25"/>
      <c r="H121" s="25"/>
      <c r="I121" s="13"/>
      <c r="J121" s="25"/>
      <c r="K121" s="13"/>
      <c r="L121" s="25"/>
      <c r="M121" s="13"/>
      <c r="N121" s="25"/>
      <c r="O121" s="13"/>
      <c r="P121" s="13"/>
      <c r="Q121" s="25"/>
      <c r="R121" s="13"/>
      <c r="S121" s="13"/>
      <c r="T121" s="2"/>
      <c r="U121" s="26"/>
      <c r="V121" s="13"/>
      <c r="W121" s="13">
        <v>0</v>
      </c>
      <c r="X121" s="3">
        <f t="shared" si="8"/>
        <v>0</v>
      </c>
      <c r="Y121" s="3"/>
      <c r="Z121" s="18"/>
    </row>
    <row r="122" spans="1:26" x14ac:dyDescent="0.2">
      <c r="A122" s="73"/>
      <c r="B122" s="12" t="s">
        <v>117</v>
      </c>
      <c r="C122" s="13">
        <v>773599.61</v>
      </c>
      <c r="D122" s="25">
        <v>3</v>
      </c>
      <c r="E122" s="25">
        <v>6</v>
      </c>
      <c r="F122" s="25">
        <v>2</v>
      </c>
      <c r="G122" s="25"/>
      <c r="H122" s="25"/>
      <c r="I122" s="13"/>
      <c r="J122" s="25"/>
      <c r="K122" s="13">
        <v>28100.799999999999</v>
      </c>
      <c r="L122" s="25">
        <v>1</v>
      </c>
      <c r="M122" s="13">
        <v>62899.199999999997</v>
      </c>
      <c r="N122" s="25">
        <v>2</v>
      </c>
      <c r="O122" s="13"/>
      <c r="P122" s="13">
        <v>3300</v>
      </c>
      <c r="Q122" s="25"/>
      <c r="R122" s="13"/>
      <c r="S122" s="13"/>
      <c r="T122" s="2">
        <f t="shared" si="6"/>
        <v>867899.61</v>
      </c>
      <c r="U122" s="26">
        <f t="shared" si="7"/>
        <v>14</v>
      </c>
      <c r="V122" s="13">
        <v>293961</v>
      </c>
      <c r="W122" s="13">
        <v>16856</v>
      </c>
      <c r="X122" s="3">
        <f t="shared" si="8"/>
        <v>1178716.6099999999</v>
      </c>
      <c r="Y122" s="3"/>
      <c r="Z122" s="18"/>
    </row>
    <row r="123" spans="1:26" x14ac:dyDescent="0.2">
      <c r="A123" s="73"/>
      <c r="B123" s="12" t="s">
        <v>118</v>
      </c>
      <c r="C123" s="13"/>
      <c r="D123" s="25"/>
      <c r="E123" s="25"/>
      <c r="F123" s="25"/>
      <c r="G123" s="25"/>
      <c r="H123" s="25"/>
      <c r="I123" s="13"/>
      <c r="J123" s="25"/>
      <c r="K123" s="13"/>
      <c r="L123" s="25"/>
      <c r="M123" s="13"/>
      <c r="N123" s="25"/>
      <c r="O123" s="13"/>
      <c r="P123" s="13"/>
      <c r="Q123" s="25"/>
      <c r="R123" s="13"/>
      <c r="S123" s="13"/>
      <c r="T123" s="2"/>
      <c r="U123" s="26"/>
      <c r="V123" s="13"/>
      <c r="W123" s="13">
        <v>97062</v>
      </c>
      <c r="X123" s="3">
        <f t="shared" si="8"/>
        <v>97062</v>
      </c>
      <c r="Y123" s="3"/>
      <c r="Z123" s="18"/>
    </row>
    <row r="124" spans="1:26" x14ac:dyDescent="0.2">
      <c r="A124" s="73"/>
      <c r="B124" s="12" t="s">
        <v>119</v>
      </c>
      <c r="C124" s="13">
        <v>48200</v>
      </c>
      <c r="D124" s="25"/>
      <c r="E124" s="25"/>
      <c r="F124" s="25"/>
      <c r="G124" s="25"/>
      <c r="H124" s="25"/>
      <c r="I124" s="13"/>
      <c r="J124" s="25"/>
      <c r="K124" s="13"/>
      <c r="L124" s="25"/>
      <c r="M124" s="13"/>
      <c r="N124" s="25"/>
      <c r="O124" s="13"/>
      <c r="P124" s="13"/>
      <c r="Q124" s="25">
        <v>2.5739999999999998</v>
      </c>
      <c r="R124" s="13"/>
      <c r="S124" s="13"/>
      <c r="T124" s="2">
        <f t="shared" si="6"/>
        <v>48200</v>
      </c>
      <c r="U124" s="26">
        <f t="shared" si="7"/>
        <v>2.5739999999999998</v>
      </c>
      <c r="V124" s="13">
        <v>4280</v>
      </c>
      <c r="W124" s="13"/>
      <c r="X124" s="3">
        <f t="shared" si="8"/>
        <v>52480</v>
      </c>
      <c r="Y124" s="3"/>
      <c r="Z124" s="18"/>
    </row>
    <row r="125" spans="1:26" x14ac:dyDescent="0.2">
      <c r="A125" s="73"/>
      <c r="B125" s="12" t="s">
        <v>120</v>
      </c>
      <c r="C125" s="13">
        <v>659176</v>
      </c>
      <c r="D125" s="25">
        <v>1</v>
      </c>
      <c r="E125" s="25">
        <v>3</v>
      </c>
      <c r="F125" s="25">
        <v>3</v>
      </c>
      <c r="G125" s="25">
        <v>1</v>
      </c>
      <c r="H125" s="25">
        <v>3</v>
      </c>
      <c r="I125" s="13"/>
      <c r="J125" s="25"/>
      <c r="K125" s="13">
        <v>33779.199999999997</v>
      </c>
      <c r="L125" s="25">
        <v>1</v>
      </c>
      <c r="M125" s="13"/>
      <c r="N125" s="25"/>
      <c r="O125" s="13"/>
      <c r="P125" s="13">
        <v>1000</v>
      </c>
      <c r="Q125" s="25"/>
      <c r="R125" s="13"/>
      <c r="S125" s="13"/>
      <c r="T125" s="2">
        <f t="shared" si="6"/>
        <v>693955.2</v>
      </c>
      <c r="U125" s="26">
        <f t="shared" si="7"/>
        <v>12</v>
      </c>
      <c r="V125" s="13">
        <v>242394</v>
      </c>
      <c r="W125" s="13">
        <v>21248</v>
      </c>
      <c r="X125" s="3">
        <f t="shared" si="8"/>
        <v>957597.2</v>
      </c>
      <c r="Y125" s="3"/>
      <c r="Z125" s="18"/>
    </row>
    <row r="126" spans="1:26" x14ac:dyDescent="0.2">
      <c r="A126" s="73"/>
      <c r="B126" s="12" t="s">
        <v>121</v>
      </c>
      <c r="C126" s="13"/>
      <c r="D126" s="25"/>
      <c r="E126" s="25"/>
      <c r="F126" s="25"/>
      <c r="G126" s="25"/>
      <c r="H126" s="25"/>
      <c r="I126" s="13"/>
      <c r="J126" s="25"/>
      <c r="K126" s="13"/>
      <c r="L126" s="25"/>
      <c r="M126" s="13"/>
      <c r="N126" s="25"/>
      <c r="O126" s="13">
        <v>94654</v>
      </c>
      <c r="P126" s="13"/>
      <c r="Q126" s="25"/>
      <c r="R126" s="13"/>
      <c r="S126" s="13"/>
      <c r="T126" s="2">
        <f t="shared" si="6"/>
        <v>94654</v>
      </c>
      <c r="U126" s="26"/>
      <c r="V126" s="13">
        <v>445</v>
      </c>
      <c r="W126" s="13"/>
      <c r="X126" s="3">
        <f t="shared" si="8"/>
        <v>95099</v>
      </c>
      <c r="Y126" s="3"/>
      <c r="Z126" s="18"/>
    </row>
    <row r="127" spans="1:26" x14ac:dyDescent="0.2">
      <c r="A127" s="73"/>
      <c r="B127" s="12" t="s">
        <v>122</v>
      </c>
      <c r="C127" s="13">
        <v>152200</v>
      </c>
      <c r="D127" s="25"/>
      <c r="E127" s="25"/>
      <c r="F127" s="25"/>
      <c r="G127" s="25"/>
      <c r="H127" s="25"/>
      <c r="I127" s="13"/>
      <c r="J127" s="25"/>
      <c r="K127" s="13"/>
      <c r="L127" s="25"/>
      <c r="M127" s="13"/>
      <c r="N127" s="25"/>
      <c r="O127" s="13"/>
      <c r="P127" s="13"/>
      <c r="Q127" s="25">
        <v>8.1300000000000008</v>
      </c>
      <c r="R127" s="13"/>
      <c r="S127" s="13"/>
      <c r="T127" s="2">
        <f t="shared" si="6"/>
        <v>152200</v>
      </c>
      <c r="U127" s="26">
        <f t="shared" si="7"/>
        <v>8.1300000000000008</v>
      </c>
      <c r="V127" s="13">
        <v>13515</v>
      </c>
      <c r="W127" s="13"/>
      <c r="X127" s="3">
        <f t="shared" si="8"/>
        <v>165715</v>
      </c>
      <c r="Y127" s="3"/>
      <c r="Z127" s="18"/>
    </row>
    <row r="128" spans="1:26" x14ac:dyDescent="0.2">
      <c r="A128" s="73"/>
      <c r="B128" s="12" t="s">
        <v>123</v>
      </c>
      <c r="C128" s="13"/>
      <c r="D128" s="25"/>
      <c r="E128" s="25"/>
      <c r="F128" s="25"/>
      <c r="G128" s="25"/>
      <c r="H128" s="25"/>
      <c r="I128" s="13"/>
      <c r="J128" s="25"/>
      <c r="K128" s="13"/>
      <c r="L128" s="25"/>
      <c r="M128" s="13"/>
      <c r="N128" s="25"/>
      <c r="O128" s="13"/>
      <c r="P128" s="13"/>
      <c r="Q128" s="25"/>
      <c r="R128" s="13"/>
      <c r="S128" s="13"/>
      <c r="T128" s="2"/>
      <c r="U128" s="26"/>
      <c r="V128" s="13"/>
      <c r="W128" s="13">
        <v>1999</v>
      </c>
      <c r="X128" s="3">
        <f t="shared" si="8"/>
        <v>1999</v>
      </c>
      <c r="Y128" s="3"/>
      <c r="Z128" s="18"/>
    </row>
    <row r="129" spans="1:26" x14ac:dyDescent="0.2">
      <c r="A129" s="73"/>
      <c r="B129" s="12" t="s">
        <v>322</v>
      </c>
      <c r="C129" s="13">
        <v>276914</v>
      </c>
      <c r="D129" s="25">
        <v>1</v>
      </c>
      <c r="E129" s="25"/>
      <c r="F129" s="25">
        <v>2</v>
      </c>
      <c r="G129" s="25"/>
      <c r="H129" s="25">
        <v>1</v>
      </c>
      <c r="I129" s="13"/>
      <c r="J129" s="25"/>
      <c r="K129" s="13">
        <v>26956.799999999999</v>
      </c>
      <c r="L129" s="25">
        <v>1</v>
      </c>
      <c r="M129" s="13"/>
      <c r="N129" s="25"/>
      <c r="O129" s="13"/>
      <c r="P129" s="13">
        <v>500</v>
      </c>
      <c r="Q129" s="25"/>
      <c r="R129" s="13"/>
      <c r="S129" s="13"/>
      <c r="T129" s="2">
        <f t="shared" si="6"/>
        <v>304370.8</v>
      </c>
      <c r="U129" s="26">
        <f t="shared" si="7"/>
        <v>5</v>
      </c>
      <c r="V129" s="13">
        <v>103620</v>
      </c>
      <c r="W129" s="13">
        <v>9801</v>
      </c>
      <c r="X129" s="3">
        <f t="shared" si="8"/>
        <v>417791.8</v>
      </c>
      <c r="Y129" s="3"/>
      <c r="Z129" s="18"/>
    </row>
    <row r="130" spans="1:26" x14ac:dyDescent="0.2">
      <c r="A130" s="73"/>
      <c r="B130" s="12" t="s">
        <v>323</v>
      </c>
      <c r="C130" s="13">
        <v>26510</v>
      </c>
      <c r="D130" s="25"/>
      <c r="E130" s="25"/>
      <c r="F130" s="25"/>
      <c r="G130" s="25"/>
      <c r="H130" s="25"/>
      <c r="I130" s="13"/>
      <c r="J130" s="25"/>
      <c r="K130" s="13"/>
      <c r="L130" s="25"/>
      <c r="M130" s="13"/>
      <c r="N130" s="25"/>
      <c r="O130" s="13"/>
      <c r="P130" s="13"/>
      <c r="Q130" s="25">
        <v>1.4159999999999999</v>
      </c>
      <c r="R130" s="13"/>
      <c r="S130" s="13"/>
      <c r="T130" s="2">
        <f t="shared" si="6"/>
        <v>26510</v>
      </c>
      <c r="U130" s="26">
        <f t="shared" si="7"/>
        <v>1.4159999999999999</v>
      </c>
      <c r="V130" s="13">
        <v>2354</v>
      </c>
      <c r="W130" s="13"/>
      <c r="X130" s="3">
        <f t="shared" si="8"/>
        <v>28864</v>
      </c>
      <c r="Y130" s="3"/>
      <c r="Z130" s="18"/>
    </row>
    <row r="131" spans="1:26" x14ac:dyDescent="0.2">
      <c r="A131" s="73"/>
      <c r="B131" s="12" t="s">
        <v>124</v>
      </c>
      <c r="C131" s="13">
        <v>1655930.19</v>
      </c>
      <c r="D131" s="25">
        <v>6.5</v>
      </c>
      <c r="E131" s="25">
        <v>11.5</v>
      </c>
      <c r="F131" s="25">
        <v>5</v>
      </c>
      <c r="G131" s="25"/>
      <c r="H131" s="25">
        <v>3</v>
      </c>
      <c r="I131" s="13"/>
      <c r="J131" s="25"/>
      <c r="K131" s="13">
        <v>88899.199999999997</v>
      </c>
      <c r="L131" s="25">
        <v>3</v>
      </c>
      <c r="M131" s="13"/>
      <c r="N131" s="25"/>
      <c r="O131" s="13"/>
      <c r="P131" s="13">
        <v>500</v>
      </c>
      <c r="Q131" s="25"/>
      <c r="R131" s="13"/>
      <c r="S131" s="13"/>
      <c r="T131" s="2">
        <f t="shared" si="6"/>
        <v>1745329.39</v>
      </c>
      <c r="U131" s="26">
        <f t="shared" si="7"/>
        <v>29</v>
      </c>
      <c r="V131" s="13">
        <v>592245</v>
      </c>
      <c r="W131" s="13">
        <v>42095</v>
      </c>
      <c r="X131" s="3">
        <f t="shared" si="8"/>
        <v>2379669.3899999997</v>
      </c>
      <c r="Y131" s="3"/>
      <c r="Z131" s="18"/>
    </row>
    <row r="132" spans="1:26" x14ac:dyDescent="0.2">
      <c r="A132" s="73"/>
      <c r="B132" s="12" t="s">
        <v>125</v>
      </c>
      <c r="C132" s="13"/>
      <c r="D132" s="25"/>
      <c r="E132" s="25"/>
      <c r="F132" s="25"/>
      <c r="G132" s="25"/>
      <c r="H132" s="25"/>
      <c r="I132" s="13"/>
      <c r="J132" s="25"/>
      <c r="K132" s="13"/>
      <c r="L132" s="25"/>
      <c r="M132" s="13"/>
      <c r="N132" s="25"/>
      <c r="O132" s="13">
        <v>94654</v>
      </c>
      <c r="P132" s="13"/>
      <c r="Q132" s="25"/>
      <c r="R132" s="13"/>
      <c r="S132" s="13"/>
      <c r="T132" s="2">
        <f t="shared" si="6"/>
        <v>94654</v>
      </c>
      <c r="U132" s="26"/>
      <c r="V132" s="13">
        <v>445</v>
      </c>
      <c r="W132" s="13"/>
      <c r="X132" s="3">
        <f t="shared" si="8"/>
        <v>95099</v>
      </c>
      <c r="Y132" s="3"/>
      <c r="Z132" s="18"/>
    </row>
    <row r="133" spans="1:26" x14ac:dyDescent="0.2">
      <c r="A133" s="73"/>
      <c r="B133" s="12" t="s">
        <v>126</v>
      </c>
      <c r="C133" s="13">
        <v>340400</v>
      </c>
      <c r="D133" s="25"/>
      <c r="E133" s="25"/>
      <c r="F133" s="25"/>
      <c r="G133" s="25"/>
      <c r="H133" s="25"/>
      <c r="I133" s="13"/>
      <c r="J133" s="25"/>
      <c r="K133" s="13"/>
      <c r="L133" s="25"/>
      <c r="M133" s="13"/>
      <c r="N133" s="25"/>
      <c r="O133" s="13"/>
      <c r="P133" s="13"/>
      <c r="Q133" s="25">
        <v>18.183</v>
      </c>
      <c r="R133" s="13"/>
      <c r="S133" s="13"/>
      <c r="T133" s="2">
        <f t="shared" si="6"/>
        <v>340400</v>
      </c>
      <c r="U133" s="26">
        <f t="shared" si="7"/>
        <v>18.183</v>
      </c>
      <c r="V133" s="13">
        <v>30228</v>
      </c>
      <c r="W133" s="13"/>
      <c r="X133" s="3">
        <f t="shared" si="8"/>
        <v>370628</v>
      </c>
      <c r="Y133" s="3"/>
      <c r="Z133" s="18"/>
    </row>
    <row r="134" spans="1:26" x14ac:dyDescent="0.2">
      <c r="A134" s="73"/>
      <c r="B134" s="12" t="s">
        <v>127</v>
      </c>
      <c r="C134" s="13">
        <v>46328</v>
      </c>
      <c r="D134" s="25"/>
      <c r="E134" s="25"/>
      <c r="F134" s="25"/>
      <c r="G134" s="25"/>
      <c r="H134" s="25"/>
      <c r="I134" s="13"/>
      <c r="J134" s="25"/>
      <c r="K134" s="13"/>
      <c r="L134" s="25"/>
      <c r="M134" s="13"/>
      <c r="N134" s="25"/>
      <c r="O134" s="13"/>
      <c r="P134" s="13"/>
      <c r="Q134" s="25">
        <v>2.4740000000000002</v>
      </c>
      <c r="R134" s="13"/>
      <c r="S134" s="13"/>
      <c r="T134" s="2">
        <f t="shared" ref="T134:T197" si="10">SUM(C134,I134,K134,M134,O134,P134,R134,S134)</f>
        <v>46328</v>
      </c>
      <c r="U134" s="26">
        <f t="shared" ref="U134:U197" si="11">SUM(D134,E134,F134,G134,H134,J134,L134,N134,Q134)</f>
        <v>2.4740000000000002</v>
      </c>
      <c r="V134" s="13">
        <v>4114</v>
      </c>
      <c r="W134" s="13"/>
      <c r="X134" s="3">
        <f t="shared" ref="X134:X197" si="12">SUM(T134,V134,W134)</f>
        <v>50442</v>
      </c>
      <c r="Y134" s="3"/>
      <c r="Z134" s="18"/>
    </row>
    <row r="135" spans="1:26" x14ac:dyDescent="0.2">
      <c r="A135" s="73"/>
      <c r="B135" s="12" t="s">
        <v>128</v>
      </c>
      <c r="C135" s="13">
        <v>674009</v>
      </c>
      <c r="D135" s="25">
        <v>2</v>
      </c>
      <c r="E135" s="25">
        <v>6</v>
      </c>
      <c r="F135" s="25">
        <v>1</v>
      </c>
      <c r="G135" s="25"/>
      <c r="H135" s="25">
        <v>3</v>
      </c>
      <c r="I135" s="13"/>
      <c r="J135" s="25"/>
      <c r="K135" s="13">
        <v>17513.599999999999</v>
      </c>
      <c r="L135" s="25">
        <v>0.5</v>
      </c>
      <c r="M135" s="13"/>
      <c r="N135" s="25"/>
      <c r="O135" s="13"/>
      <c r="P135" s="13"/>
      <c r="Q135" s="25"/>
      <c r="R135" s="13"/>
      <c r="S135" s="13">
        <v>2500</v>
      </c>
      <c r="T135" s="2">
        <f t="shared" si="10"/>
        <v>694022.6</v>
      </c>
      <c r="U135" s="26">
        <f t="shared" si="11"/>
        <v>12.5</v>
      </c>
      <c r="V135" s="13">
        <v>224410</v>
      </c>
      <c r="W135" s="13">
        <v>18070</v>
      </c>
      <c r="X135" s="3">
        <f t="shared" si="12"/>
        <v>936502.6</v>
      </c>
      <c r="Y135" s="3"/>
      <c r="Z135" s="18"/>
    </row>
    <row r="136" spans="1:26" x14ac:dyDescent="0.2">
      <c r="A136" s="73"/>
      <c r="B136" s="12" t="s">
        <v>129</v>
      </c>
      <c r="C136" s="13">
        <v>40896</v>
      </c>
      <c r="D136" s="25"/>
      <c r="E136" s="25"/>
      <c r="F136" s="25"/>
      <c r="G136" s="25"/>
      <c r="H136" s="25"/>
      <c r="I136" s="13"/>
      <c r="J136" s="25"/>
      <c r="K136" s="13"/>
      <c r="L136" s="25"/>
      <c r="M136" s="13"/>
      <c r="N136" s="25"/>
      <c r="O136" s="13"/>
      <c r="P136" s="13"/>
      <c r="Q136" s="25">
        <v>2.1840000000000002</v>
      </c>
      <c r="R136" s="13"/>
      <c r="S136" s="13"/>
      <c r="T136" s="2">
        <f t="shared" si="10"/>
        <v>40896</v>
      </c>
      <c r="U136" s="26">
        <f t="shared" si="11"/>
        <v>2.1840000000000002</v>
      </c>
      <c r="V136" s="13">
        <v>3632</v>
      </c>
      <c r="W136" s="13"/>
      <c r="X136" s="3">
        <f t="shared" si="12"/>
        <v>44528</v>
      </c>
      <c r="Y136" s="3"/>
      <c r="Z136" s="18"/>
    </row>
    <row r="137" spans="1:26" x14ac:dyDescent="0.2">
      <c r="A137" s="73"/>
      <c r="B137" s="12" t="s">
        <v>130</v>
      </c>
      <c r="C137" s="13">
        <v>858089</v>
      </c>
      <c r="D137" s="25">
        <v>3</v>
      </c>
      <c r="E137" s="25">
        <v>5</v>
      </c>
      <c r="F137" s="25">
        <v>1</v>
      </c>
      <c r="G137" s="25"/>
      <c r="H137" s="25">
        <v>5</v>
      </c>
      <c r="I137" s="13"/>
      <c r="J137" s="25"/>
      <c r="K137" s="13">
        <v>26208</v>
      </c>
      <c r="L137" s="25">
        <v>1</v>
      </c>
      <c r="M137" s="13"/>
      <c r="N137" s="25"/>
      <c r="O137" s="13"/>
      <c r="P137" s="13">
        <v>12000</v>
      </c>
      <c r="Q137" s="25"/>
      <c r="R137" s="13"/>
      <c r="S137" s="13"/>
      <c r="T137" s="2">
        <f t="shared" si="10"/>
        <v>896297</v>
      </c>
      <c r="U137" s="26">
        <f t="shared" si="11"/>
        <v>15</v>
      </c>
      <c r="V137" s="13">
        <v>304248</v>
      </c>
      <c r="W137" s="13">
        <v>18508</v>
      </c>
      <c r="X137" s="3">
        <f t="shared" si="12"/>
        <v>1219053</v>
      </c>
      <c r="Y137" s="3"/>
      <c r="Z137" s="18"/>
    </row>
    <row r="138" spans="1:26" x14ac:dyDescent="0.2">
      <c r="A138" s="73"/>
      <c r="B138" s="12" t="s">
        <v>131</v>
      </c>
      <c r="C138" s="13">
        <v>94945</v>
      </c>
      <c r="D138" s="25"/>
      <c r="E138" s="25"/>
      <c r="F138" s="25"/>
      <c r="G138" s="25"/>
      <c r="H138" s="25"/>
      <c r="I138" s="13"/>
      <c r="J138" s="25"/>
      <c r="K138" s="13"/>
      <c r="L138" s="25"/>
      <c r="M138" s="13"/>
      <c r="N138" s="25"/>
      <c r="O138" s="13"/>
      <c r="P138" s="13"/>
      <c r="Q138" s="25">
        <v>5.0709999999999997</v>
      </c>
      <c r="R138" s="13"/>
      <c r="S138" s="13"/>
      <c r="T138" s="2">
        <f t="shared" si="10"/>
        <v>94945</v>
      </c>
      <c r="U138" s="26">
        <f t="shared" si="11"/>
        <v>5.0709999999999997</v>
      </c>
      <c r="V138" s="13">
        <v>8431</v>
      </c>
      <c r="W138" s="13"/>
      <c r="X138" s="3">
        <f t="shared" si="12"/>
        <v>103376</v>
      </c>
      <c r="Y138" s="3"/>
      <c r="Z138" s="18"/>
    </row>
    <row r="139" spans="1:26" x14ac:dyDescent="0.2">
      <c r="A139" s="73"/>
      <c r="B139" s="12" t="s">
        <v>132</v>
      </c>
      <c r="C139" s="13">
        <v>1857425.75</v>
      </c>
      <c r="D139" s="25">
        <v>9</v>
      </c>
      <c r="E139" s="25">
        <v>9</v>
      </c>
      <c r="F139" s="25">
        <v>2.25</v>
      </c>
      <c r="G139" s="25">
        <v>2</v>
      </c>
      <c r="H139" s="25">
        <v>4.5</v>
      </c>
      <c r="I139" s="13"/>
      <c r="J139" s="25"/>
      <c r="K139" s="13">
        <v>55120</v>
      </c>
      <c r="L139" s="25">
        <v>2</v>
      </c>
      <c r="M139" s="13"/>
      <c r="N139" s="25"/>
      <c r="O139" s="13"/>
      <c r="P139" s="13">
        <v>4061</v>
      </c>
      <c r="Q139" s="25"/>
      <c r="R139" s="13"/>
      <c r="S139" s="13"/>
      <c r="T139" s="2">
        <f t="shared" si="10"/>
        <v>1916606.75</v>
      </c>
      <c r="U139" s="26">
        <f t="shared" si="11"/>
        <v>28.75</v>
      </c>
      <c r="V139" s="13">
        <v>614737</v>
      </c>
      <c r="W139" s="13">
        <v>39809</v>
      </c>
      <c r="X139" s="3">
        <f t="shared" si="12"/>
        <v>2571152.75</v>
      </c>
      <c r="Y139" s="3"/>
      <c r="Z139" s="18"/>
    </row>
    <row r="140" spans="1:26" x14ac:dyDescent="0.2">
      <c r="A140" s="73"/>
      <c r="B140" s="12" t="s">
        <v>133</v>
      </c>
      <c r="C140" s="13"/>
      <c r="D140" s="25"/>
      <c r="E140" s="25"/>
      <c r="F140" s="25"/>
      <c r="G140" s="25"/>
      <c r="H140" s="25"/>
      <c r="I140" s="13"/>
      <c r="J140" s="25"/>
      <c r="K140" s="13"/>
      <c r="L140" s="25"/>
      <c r="M140" s="13"/>
      <c r="N140" s="25"/>
      <c r="O140" s="13">
        <v>81132</v>
      </c>
      <c r="P140" s="13"/>
      <c r="Q140" s="25"/>
      <c r="R140" s="13"/>
      <c r="S140" s="13"/>
      <c r="T140" s="2">
        <f t="shared" si="10"/>
        <v>81132</v>
      </c>
      <c r="U140" s="26"/>
      <c r="V140" s="13">
        <v>381</v>
      </c>
      <c r="W140" s="13"/>
      <c r="X140" s="3">
        <f t="shared" si="12"/>
        <v>81513</v>
      </c>
      <c r="Y140" s="3"/>
      <c r="Z140" s="18"/>
    </row>
    <row r="141" spans="1:26" x14ac:dyDescent="0.2">
      <c r="A141" s="73"/>
      <c r="B141" s="12" t="s">
        <v>134</v>
      </c>
      <c r="C141" s="13">
        <v>167914</v>
      </c>
      <c r="D141" s="25"/>
      <c r="E141" s="25"/>
      <c r="F141" s="25"/>
      <c r="G141" s="25"/>
      <c r="H141" s="25"/>
      <c r="I141" s="13"/>
      <c r="J141" s="25"/>
      <c r="K141" s="13"/>
      <c r="L141" s="25"/>
      <c r="M141" s="13"/>
      <c r="N141" s="25"/>
      <c r="O141" s="13"/>
      <c r="P141" s="13"/>
      <c r="Q141" s="25">
        <v>8.9700000000000006</v>
      </c>
      <c r="R141" s="13"/>
      <c r="S141" s="13"/>
      <c r="T141" s="2">
        <f t="shared" si="10"/>
        <v>167914</v>
      </c>
      <c r="U141" s="26">
        <f t="shared" si="11"/>
        <v>8.9700000000000006</v>
      </c>
      <c r="V141" s="13">
        <v>14911</v>
      </c>
      <c r="W141" s="13"/>
      <c r="X141" s="3">
        <f t="shared" si="12"/>
        <v>182825</v>
      </c>
      <c r="Y141" s="3"/>
      <c r="Z141" s="18"/>
    </row>
    <row r="142" spans="1:26" x14ac:dyDescent="0.2">
      <c r="A142" s="73"/>
      <c r="B142" s="12" t="s">
        <v>135</v>
      </c>
      <c r="C142" s="13">
        <v>562868</v>
      </c>
      <c r="D142" s="25">
        <v>2</v>
      </c>
      <c r="E142" s="25">
        <v>2</v>
      </c>
      <c r="F142" s="25">
        <v>2</v>
      </c>
      <c r="G142" s="25"/>
      <c r="H142" s="25">
        <v>3</v>
      </c>
      <c r="I142" s="13"/>
      <c r="J142" s="25"/>
      <c r="K142" s="13">
        <v>26312</v>
      </c>
      <c r="L142" s="25">
        <v>1</v>
      </c>
      <c r="M142" s="13">
        <v>39270.400000000001</v>
      </c>
      <c r="N142" s="25">
        <v>1</v>
      </c>
      <c r="O142" s="13"/>
      <c r="P142" s="13">
        <v>2885</v>
      </c>
      <c r="Q142" s="25"/>
      <c r="R142" s="13"/>
      <c r="S142" s="13"/>
      <c r="T142" s="2">
        <f t="shared" si="10"/>
        <v>631335.4</v>
      </c>
      <c r="U142" s="26">
        <f t="shared" si="11"/>
        <v>11</v>
      </c>
      <c r="V142" s="13">
        <v>212990</v>
      </c>
      <c r="W142" s="13">
        <v>23062</v>
      </c>
      <c r="X142" s="3">
        <f t="shared" si="12"/>
        <v>867387.4</v>
      </c>
      <c r="Y142" s="3"/>
      <c r="Z142" s="18"/>
    </row>
    <row r="143" spans="1:26" x14ac:dyDescent="0.2">
      <c r="A143" s="73"/>
      <c r="B143" s="12" t="s">
        <v>136</v>
      </c>
      <c r="C143" s="13"/>
      <c r="D143" s="25"/>
      <c r="E143" s="25"/>
      <c r="F143" s="25"/>
      <c r="G143" s="25"/>
      <c r="H143" s="25"/>
      <c r="I143" s="13"/>
      <c r="J143" s="25"/>
      <c r="K143" s="13"/>
      <c r="L143" s="25"/>
      <c r="M143" s="13"/>
      <c r="N143" s="25"/>
      <c r="O143" s="13"/>
      <c r="P143" s="13"/>
      <c r="Q143" s="25"/>
      <c r="R143" s="13"/>
      <c r="S143" s="13"/>
      <c r="T143" s="2"/>
      <c r="U143" s="26"/>
      <c r="V143" s="13"/>
      <c r="W143" s="13">
        <v>39488</v>
      </c>
      <c r="X143" s="3">
        <f t="shared" si="12"/>
        <v>39488</v>
      </c>
      <c r="Y143" s="3"/>
      <c r="Z143" s="18"/>
    </row>
    <row r="144" spans="1:26" x14ac:dyDescent="0.2">
      <c r="A144" s="73"/>
      <c r="B144" s="12" t="s">
        <v>137</v>
      </c>
      <c r="C144" s="13">
        <v>49200</v>
      </c>
      <c r="D144" s="25"/>
      <c r="E144" s="25"/>
      <c r="F144" s="25"/>
      <c r="G144" s="25"/>
      <c r="H144" s="25"/>
      <c r="I144" s="13"/>
      <c r="J144" s="25"/>
      <c r="K144" s="13"/>
      <c r="L144" s="25"/>
      <c r="M144" s="13"/>
      <c r="N144" s="25"/>
      <c r="O144" s="13"/>
      <c r="P144" s="13"/>
      <c r="Q144" s="25">
        <v>2.6280000000000001</v>
      </c>
      <c r="R144" s="13"/>
      <c r="S144" s="13"/>
      <c r="T144" s="2">
        <f t="shared" si="10"/>
        <v>49200</v>
      </c>
      <c r="U144" s="26">
        <f t="shared" si="11"/>
        <v>2.6280000000000001</v>
      </c>
      <c r="V144" s="13">
        <v>4369</v>
      </c>
      <c r="W144" s="13"/>
      <c r="X144" s="3">
        <f t="shared" si="12"/>
        <v>53569</v>
      </c>
      <c r="Y144" s="3"/>
      <c r="Z144" s="18"/>
    </row>
    <row r="145" spans="1:30" x14ac:dyDescent="0.2">
      <c r="A145" s="73"/>
      <c r="B145" s="12" t="s">
        <v>138</v>
      </c>
      <c r="C145" s="13">
        <v>25960</v>
      </c>
      <c r="D145" s="25"/>
      <c r="E145" s="25"/>
      <c r="F145" s="25"/>
      <c r="G145" s="25"/>
      <c r="H145" s="25"/>
      <c r="I145" s="13"/>
      <c r="J145" s="25"/>
      <c r="K145" s="13"/>
      <c r="L145" s="25"/>
      <c r="M145" s="13"/>
      <c r="N145" s="25"/>
      <c r="O145" s="13"/>
      <c r="P145" s="13"/>
      <c r="Q145" s="25">
        <v>1.385</v>
      </c>
      <c r="R145" s="13"/>
      <c r="S145" s="13"/>
      <c r="T145" s="2">
        <f t="shared" si="10"/>
        <v>25960</v>
      </c>
      <c r="U145" s="26">
        <f t="shared" si="11"/>
        <v>1.385</v>
      </c>
      <c r="V145" s="13">
        <v>2305</v>
      </c>
      <c r="W145" s="13"/>
      <c r="X145" s="3">
        <f t="shared" si="12"/>
        <v>28265</v>
      </c>
      <c r="Y145" s="3"/>
      <c r="Z145" s="18"/>
    </row>
    <row r="146" spans="1:30" x14ac:dyDescent="0.2">
      <c r="A146" s="73"/>
      <c r="B146" s="12" t="s">
        <v>139</v>
      </c>
      <c r="C146" s="13"/>
      <c r="D146" s="25"/>
      <c r="E146" s="25"/>
      <c r="F146" s="25"/>
      <c r="G146" s="25"/>
      <c r="H146" s="25"/>
      <c r="I146" s="13"/>
      <c r="J146" s="25"/>
      <c r="K146" s="13"/>
      <c r="L146" s="25"/>
      <c r="M146" s="13"/>
      <c r="N146" s="25"/>
      <c r="O146" s="13"/>
      <c r="P146" s="13"/>
      <c r="Q146" s="25"/>
      <c r="R146" s="13"/>
      <c r="S146" s="13"/>
      <c r="T146" s="2"/>
      <c r="U146" s="26"/>
      <c r="V146" s="13"/>
      <c r="W146" s="13">
        <v>9250</v>
      </c>
      <c r="X146" s="3">
        <f t="shared" si="12"/>
        <v>9250</v>
      </c>
      <c r="Y146" s="3"/>
      <c r="Z146" s="18"/>
    </row>
    <row r="147" spans="1:30" x14ac:dyDescent="0.2">
      <c r="A147" s="73"/>
      <c r="B147" s="12" t="s">
        <v>140</v>
      </c>
      <c r="C147" s="13"/>
      <c r="D147" s="25"/>
      <c r="E147" s="25"/>
      <c r="F147" s="25"/>
      <c r="G147" s="25"/>
      <c r="H147" s="25"/>
      <c r="I147" s="13"/>
      <c r="J147" s="25"/>
      <c r="K147" s="13"/>
      <c r="L147" s="25"/>
      <c r="M147" s="13"/>
      <c r="N147" s="25"/>
      <c r="O147" s="13"/>
      <c r="P147" s="13"/>
      <c r="Q147" s="25"/>
      <c r="R147" s="13"/>
      <c r="S147" s="13"/>
      <c r="T147" s="2"/>
      <c r="U147" s="26"/>
      <c r="V147" s="13"/>
      <c r="W147" s="13">
        <v>10545</v>
      </c>
      <c r="X147" s="3">
        <f t="shared" si="12"/>
        <v>10545</v>
      </c>
      <c r="Y147" s="3"/>
      <c r="Z147" s="18"/>
    </row>
    <row r="148" spans="1:30" x14ac:dyDescent="0.2">
      <c r="A148" s="73"/>
      <c r="B148" s="12" t="s">
        <v>141</v>
      </c>
      <c r="C148" s="13"/>
      <c r="D148" s="25"/>
      <c r="E148" s="25"/>
      <c r="F148" s="25"/>
      <c r="G148" s="25"/>
      <c r="H148" s="25"/>
      <c r="I148" s="13"/>
      <c r="J148" s="25"/>
      <c r="K148" s="13"/>
      <c r="L148" s="25"/>
      <c r="M148" s="13"/>
      <c r="N148" s="25"/>
      <c r="O148" s="13"/>
      <c r="P148" s="13"/>
      <c r="Q148" s="25"/>
      <c r="R148" s="13"/>
      <c r="S148" s="13"/>
      <c r="T148" s="2"/>
      <c r="U148" s="26"/>
      <c r="V148" s="13"/>
      <c r="W148" s="13">
        <v>0</v>
      </c>
      <c r="X148" s="3">
        <f t="shared" si="12"/>
        <v>0</v>
      </c>
      <c r="Y148" s="3"/>
      <c r="Z148" s="18"/>
    </row>
    <row r="149" spans="1:30" x14ac:dyDescent="0.2">
      <c r="A149" s="73"/>
      <c r="B149" s="12" t="s">
        <v>142</v>
      </c>
      <c r="C149" s="13"/>
      <c r="D149" s="25"/>
      <c r="E149" s="25"/>
      <c r="F149" s="25"/>
      <c r="G149" s="25"/>
      <c r="H149" s="25"/>
      <c r="I149" s="13"/>
      <c r="J149" s="25"/>
      <c r="K149" s="13"/>
      <c r="L149" s="25"/>
      <c r="M149" s="13"/>
      <c r="N149" s="25"/>
      <c r="O149" s="13"/>
      <c r="P149" s="13"/>
      <c r="Q149" s="25"/>
      <c r="R149" s="13"/>
      <c r="S149" s="13"/>
      <c r="T149" s="2"/>
      <c r="U149" s="26"/>
      <c r="V149" s="13"/>
      <c r="W149" s="13">
        <v>0</v>
      </c>
      <c r="X149" s="3">
        <f t="shared" si="12"/>
        <v>0</v>
      </c>
      <c r="Y149" s="3"/>
      <c r="Z149" s="18"/>
    </row>
    <row r="150" spans="1:30" x14ac:dyDescent="0.2">
      <c r="A150" s="73"/>
      <c r="B150" s="12" t="s">
        <v>145</v>
      </c>
      <c r="C150" s="13">
        <v>535611.68000000005</v>
      </c>
      <c r="D150" s="25">
        <v>3</v>
      </c>
      <c r="E150" s="25">
        <v>3</v>
      </c>
      <c r="F150" s="25">
        <v>1</v>
      </c>
      <c r="G150" s="25"/>
      <c r="H150" s="25">
        <v>0.75</v>
      </c>
      <c r="I150" s="13"/>
      <c r="J150" s="25"/>
      <c r="K150" s="13">
        <v>17513.599999999999</v>
      </c>
      <c r="L150" s="25">
        <v>0.5</v>
      </c>
      <c r="M150" s="13"/>
      <c r="N150" s="25"/>
      <c r="O150" s="13"/>
      <c r="P150" s="13"/>
      <c r="Q150" s="25"/>
      <c r="R150" s="13"/>
      <c r="S150" s="13">
        <v>2500</v>
      </c>
      <c r="T150" s="2">
        <f t="shared" si="10"/>
        <v>555625.28</v>
      </c>
      <c r="U150" s="26">
        <f t="shared" si="11"/>
        <v>8.25</v>
      </c>
      <c r="V150" s="13">
        <v>171608</v>
      </c>
      <c r="W150" s="13">
        <v>10003</v>
      </c>
      <c r="X150" s="3">
        <f t="shared" si="12"/>
        <v>737236.28</v>
      </c>
      <c r="Y150" s="3"/>
      <c r="Z150" s="18"/>
    </row>
    <row r="151" spans="1:30" x14ac:dyDescent="0.2">
      <c r="A151" s="73"/>
      <c r="B151" s="12" t="s">
        <v>146</v>
      </c>
      <c r="C151" s="13"/>
      <c r="D151" s="25"/>
      <c r="E151" s="25"/>
      <c r="F151" s="25"/>
      <c r="G151" s="25"/>
      <c r="H151" s="25"/>
      <c r="I151" s="13"/>
      <c r="J151" s="25"/>
      <c r="K151" s="13"/>
      <c r="L151" s="25"/>
      <c r="M151" s="13"/>
      <c r="N151" s="25"/>
      <c r="O151" s="13"/>
      <c r="P151" s="13"/>
      <c r="Q151" s="25"/>
      <c r="R151" s="13"/>
      <c r="S151" s="13"/>
      <c r="T151" s="2"/>
      <c r="U151" s="26"/>
      <c r="V151" s="13"/>
      <c r="W151" s="13">
        <v>300</v>
      </c>
      <c r="X151" s="3">
        <f t="shared" si="12"/>
        <v>300</v>
      </c>
      <c r="Y151" s="3"/>
      <c r="Z151" s="18"/>
    </row>
    <row r="152" spans="1:30" x14ac:dyDescent="0.2">
      <c r="A152" s="73"/>
      <c r="B152" s="12" t="s">
        <v>147</v>
      </c>
      <c r="C152" s="13">
        <v>26314</v>
      </c>
      <c r="D152" s="25"/>
      <c r="E152" s="25"/>
      <c r="F152" s="25"/>
      <c r="G152" s="25"/>
      <c r="H152" s="25"/>
      <c r="I152" s="13"/>
      <c r="J152" s="25"/>
      <c r="K152" s="13"/>
      <c r="L152" s="25"/>
      <c r="M152" s="13"/>
      <c r="N152" s="25"/>
      <c r="O152" s="13"/>
      <c r="P152" s="13"/>
      <c r="Q152" s="25">
        <v>1.401</v>
      </c>
      <c r="R152" s="13"/>
      <c r="S152" s="13"/>
      <c r="T152" s="2">
        <f t="shared" si="10"/>
        <v>26314</v>
      </c>
      <c r="U152" s="26">
        <f t="shared" si="11"/>
        <v>1.401</v>
      </c>
      <c r="V152" s="13">
        <v>2337</v>
      </c>
      <c r="W152" s="13"/>
      <c r="X152" s="3">
        <f t="shared" si="12"/>
        <v>28651</v>
      </c>
      <c r="Y152" s="3"/>
      <c r="Z152" s="18"/>
    </row>
    <row r="153" spans="1:30" x14ac:dyDescent="0.2">
      <c r="A153" s="73"/>
      <c r="B153" s="12" t="s">
        <v>148</v>
      </c>
      <c r="C153" s="13"/>
      <c r="D153" s="25"/>
      <c r="E153" s="25"/>
      <c r="F153" s="25"/>
      <c r="G153" s="25"/>
      <c r="H153" s="25"/>
      <c r="I153" s="13"/>
      <c r="J153" s="25"/>
      <c r="K153" s="13"/>
      <c r="L153" s="25"/>
      <c r="M153" s="13"/>
      <c r="N153" s="25"/>
      <c r="O153" s="13"/>
      <c r="P153" s="13">
        <v>1000</v>
      </c>
      <c r="Q153" s="25"/>
      <c r="R153" s="13"/>
      <c r="S153" s="13"/>
      <c r="T153" s="2">
        <f t="shared" si="10"/>
        <v>1000</v>
      </c>
      <c r="U153" s="26"/>
      <c r="V153" s="13">
        <v>89</v>
      </c>
      <c r="W153" s="13">
        <v>8334</v>
      </c>
      <c r="X153" s="3">
        <f t="shared" si="12"/>
        <v>9423</v>
      </c>
      <c r="Y153" s="3"/>
      <c r="Z153" s="18"/>
    </row>
    <row r="154" spans="1:30" x14ac:dyDescent="0.2">
      <c r="A154" s="73"/>
      <c r="B154" s="12" t="s">
        <v>149</v>
      </c>
      <c r="C154" s="13">
        <v>43995</v>
      </c>
      <c r="D154" s="25"/>
      <c r="E154" s="25"/>
      <c r="F154" s="25"/>
      <c r="G154" s="25"/>
      <c r="H154" s="25"/>
      <c r="I154" s="13"/>
      <c r="J154" s="25"/>
      <c r="K154" s="13"/>
      <c r="L154" s="25"/>
      <c r="M154" s="13"/>
      <c r="N154" s="25"/>
      <c r="O154" s="13"/>
      <c r="P154" s="13"/>
      <c r="Q154" s="25">
        <v>2.35</v>
      </c>
      <c r="R154" s="13"/>
      <c r="S154" s="13"/>
      <c r="T154" s="2">
        <f t="shared" si="10"/>
        <v>43995</v>
      </c>
      <c r="U154" s="26">
        <f t="shared" si="11"/>
        <v>2.35</v>
      </c>
      <c r="V154" s="13">
        <v>3907</v>
      </c>
      <c r="W154" s="13"/>
      <c r="X154" s="3">
        <f t="shared" si="12"/>
        <v>47902</v>
      </c>
      <c r="Y154" s="3"/>
      <c r="Z154" s="18"/>
    </row>
    <row r="155" spans="1:30" x14ac:dyDescent="0.2">
      <c r="A155" s="73"/>
      <c r="B155" s="12" t="s">
        <v>150</v>
      </c>
      <c r="C155" s="13">
        <v>977431.04000000004</v>
      </c>
      <c r="D155" s="25">
        <v>4.25</v>
      </c>
      <c r="E155" s="25">
        <v>7</v>
      </c>
      <c r="F155" s="25">
        <v>2</v>
      </c>
      <c r="G155" s="25"/>
      <c r="H155" s="25">
        <v>1</v>
      </c>
      <c r="I155" s="13"/>
      <c r="J155" s="25"/>
      <c r="K155" s="13">
        <v>51838.720000000001</v>
      </c>
      <c r="L155" s="25">
        <v>1.6</v>
      </c>
      <c r="M155" s="13"/>
      <c r="N155" s="25"/>
      <c r="O155" s="13">
        <v>6761</v>
      </c>
      <c r="P155" s="13">
        <v>4480</v>
      </c>
      <c r="Q155" s="25"/>
      <c r="R155" s="13"/>
      <c r="S155" s="13"/>
      <c r="T155" s="2">
        <f t="shared" si="10"/>
        <v>1040510.76</v>
      </c>
      <c r="U155" s="26">
        <f t="shared" si="11"/>
        <v>15.85</v>
      </c>
      <c r="V155" s="13">
        <v>326280</v>
      </c>
      <c r="W155" s="13">
        <v>41046</v>
      </c>
      <c r="X155" s="3">
        <f t="shared" si="12"/>
        <v>1407836.76</v>
      </c>
      <c r="Y155" s="3"/>
      <c r="Z155" s="18"/>
    </row>
    <row r="156" spans="1:30" x14ac:dyDescent="0.2">
      <c r="A156" s="73"/>
      <c r="B156" s="12" t="s">
        <v>151</v>
      </c>
      <c r="C156" s="13">
        <v>43267</v>
      </c>
      <c r="D156" s="25"/>
      <c r="E156" s="25"/>
      <c r="F156" s="25"/>
      <c r="G156" s="25"/>
      <c r="H156" s="25"/>
      <c r="I156" s="13"/>
      <c r="J156" s="25"/>
      <c r="K156" s="13"/>
      <c r="L156" s="25"/>
      <c r="M156" s="13"/>
      <c r="N156" s="25"/>
      <c r="O156" s="13"/>
      <c r="P156" s="13"/>
      <c r="Q156" s="25">
        <v>2.3109999999999999</v>
      </c>
      <c r="R156" s="13"/>
      <c r="S156" s="13"/>
      <c r="T156" s="2">
        <f t="shared" si="10"/>
        <v>43267</v>
      </c>
      <c r="U156" s="26">
        <f t="shared" si="11"/>
        <v>2.3109999999999999</v>
      </c>
      <c r="V156" s="13">
        <v>3842</v>
      </c>
      <c r="W156" s="13"/>
      <c r="X156" s="3">
        <f t="shared" si="12"/>
        <v>47109</v>
      </c>
      <c r="Y156" s="3"/>
      <c r="Z156" s="18"/>
    </row>
    <row r="157" spans="1:30" x14ac:dyDescent="0.2">
      <c r="A157" s="73"/>
      <c r="B157" s="12" t="s">
        <v>152</v>
      </c>
      <c r="C157" s="13">
        <v>390955</v>
      </c>
      <c r="D157" s="25">
        <v>1</v>
      </c>
      <c r="E157" s="25">
        <v>2</v>
      </c>
      <c r="F157" s="25">
        <v>3</v>
      </c>
      <c r="G157" s="25"/>
      <c r="H157" s="25">
        <v>1</v>
      </c>
      <c r="I157" s="13"/>
      <c r="J157" s="25"/>
      <c r="K157" s="13">
        <v>29660.799999999999</v>
      </c>
      <c r="L157" s="25">
        <v>1</v>
      </c>
      <c r="M157" s="13"/>
      <c r="N157" s="25"/>
      <c r="O157" s="13"/>
      <c r="P157" s="13">
        <v>874</v>
      </c>
      <c r="Q157" s="25"/>
      <c r="R157" s="13"/>
      <c r="S157" s="13"/>
      <c r="T157" s="2">
        <f t="shared" si="10"/>
        <v>421489.8</v>
      </c>
      <c r="U157" s="26">
        <f t="shared" si="11"/>
        <v>8</v>
      </c>
      <c r="V157" s="13">
        <v>146497</v>
      </c>
      <c r="W157" s="13">
        <v>18757</v>
      </c>
      <c r="X157" s="3">
        <f t="shared" si="12"/>
        <v>586743.80000000005</v>
      </c>
      <c r="Y157" s="3"/>
      <c r="Z157" s="18"/>
    </row>
    <row r="158" spans="1:30" x14ac:dyDescent="0.2">
      <c r="A158" s="73"/>
      <c r="B158" s="12" t="s">
        <v>153</v>
      </c>
      <c r="C158" s="13">
        <v>56149</v>
      </c>
      <c r="D158" s="25"/>
      <c r="E158" s="25"/>
      <c r="F158" s="25"/>
      <c r="G158" s="25"/>
      <c r="H158" s="25"/>
      <c r="I158" s="13"/>
      <c r="J158" s="25"/>
      <c r="K158" s="13"/>
      <c r="L158" s="25"/>
      <c r="M158" s="13"/>
      <c r="N158" s="25"/>
      <c r="O158" s="13"/>
      <c r="P158" s="13"/>
      <c r="Q158" s="25">
        <v>2.9990000000000001</v>
      </c>
      <c r="R158" s="13"/>
      <c r="S158" s="13"/>
      <c r="T158" s="2">
        <f t="shared" si="10"/>
        <v>56149</v>
      </c>
      <c r="U158" s="26">
        <f t="shared" si="11"/>
        <v>2.9990000000000001</v>
      </c>
      <c r="V158" s="13">
        <v>4986</v>
      </c>
      <c r="W158" s="13"/>
      <c r="X158" s="3">
        <f t="shared" si="12"/>
        <v>61135</v>
      </c>
      <c r="Y158" s="3"/>
      <c r="Z158" s="18"/>
    </row>
    <row r="159" spans="1:30" x14ac:dyDescent="0.2">
      <c r="A159" s="73"/>
      <c r="B159" s="12" t="s">
        <v>154</v>
      </c>
      <c r="C159" s="13">
        <v>338845.2</v>
      </c>
      <c r="D159" s="25">
        <v>2</v>
      </c>
      <c r="E159" s="25">
        <v>2</v>
      </c>
      <c r="F159" s="25"/>
      <c r="G159" s="25"/>
      <c r="H159" s="25">
        <v>1</v>
      </c>
      <c r="I159" s="13"/>
      <c r="J159" s="25"/>
      <c r="K159" s="13"/>
      <c r="L159" s="25"/>
      <c r="M159" s="13"/>
      <c r="N159" s="25"/>
      <c r="O159" s="13"/>
      <c r="P159" s="13">
        <v>222</v>
      </c>
      <c r="Q159" s="25"/>
      <c r="R159" s="13"/>
      <c r="S159" s="13"/>
      <c r="T159" s="2">
        <f t="shared" si="10"/>
        <v>339067.2</v>
      </c>
      <c r="U159" s="26">
        <f t="shared" si="11"/>
        <v>5</v>
      </c>
      <c r="V159" s="13">
        <v>98752</v>
      </c>
      <c r="W159" s="13">
        <v>9691</v>
      </c>
      <c r="X159" s="3">
        <f t="shared" si="12"/>
        <v>447510.2</v>
      </c>
      <c r="Y159" s="3"/>
      <c r="Z159" s="18"/>
    </row>
    <row r="160" spans="1:30" x14ac:dyDescent="0.2">
      <c r="A160" s="74"/>
      <c r="B160" s="46" t="s">
        <v>155</v>
      </c>
      <c r="C160" s="47"/>
      <c r="D160" s="28"/>
      <c r="E160" s="28"/>
      <c r="F160" s="28"/>
      <c r="G160" s="28"/>
      <c r="H160" s="28"/>
      <c r="I160" s="47"/>
      <c r="J160" s="28"/>
      <c r="K160" s="47"/>
      <c r="L160" s="28"/>
      <c r="M160" s="47"/>
      <c r="N160" s="28"/>
      <c r="O160" s="47"/>
      <c r="P160" s="47"/>
      <c r="Q160" s="28"/>
      <c r="R160" s="47"/>
      <c r="S160" s="47"/>
      <c r="T160" s="5"/>
      <c r="U160" s="29"/>
      <c r="V160" s="47"/>
      <c r="W160" s="47">
        <v>850</v>
      </c>
      <c r="X160" s="6">
        <f t="shared" si="12"/>
        <v>850</v>
      </c>
      <c r="Y160" s="6">
        <f>SUM(T100:T160)</f>
        <v>13899531.749999998</v>
      </c>
      <c r="Z160" s="19">
        <f t="shared" ref="Z160:AC160" si="13">SUM(U100:U160)</f>
        <v>271.95699999999999</v>
      </c>
      <c r="AA160" s="6">
        <f t="shared" si="13"/>
        <v>4182693</v>
      </c>
      <c r="AB160" s="6">
        <f t="shared" si="13"/>
        <v>736919</v>
      </c>
      <c r="AC160" s="6">
        <f t="shared" si="13"/>
        <v>18819143.75</v>
      </c>
      <c r="AD160" s="36"/>
    </row>
    <row r="161" spans="1:30" x14ac:dyDescent="0.2">
      <c r="A161" s="75" t="s">
        <v>328</v>
      </c>
      <c r="B161" s="8" t="s">
        <v>156</v>
      </c>
      <c r="C161" s="48">
        <v>424253</v>
      </c>
      <c r="D161" s="37">
        <v>2</v>
      </c>
      <c r="E161" s="37"/>
      <c r="F161" s="37"/>
      <c r="G161" s="37"/>
      <c r="H161" s="37">
        <v>1</v>
      </c>
      <c r="I161" s="48"/>
      <c r="J161" s="37"/>
      <c r="K161" s="48">
        <v>35110.400000000001</v>
      </c>
      <c r="L161" s="37">
        <v>1</v>
      </c>
      <c r="M161" s="48"/>
      <c r="N161" s="37"/>
      <c r="O161" s="48"/>
      <c r="P161" s="48"/>
      <c r="Q161" s="37"/>
      <c r="R161" s="48">
        <v>1000</v>
      </c>
      <c r="S161" s="48"/>
      <c r="T161" s="9">
        <f t="shared" si="10"/>
        <v>460363.4</v>
      </c>
      <c r="U161" s="38">
        <f t="shared" si="11"/>
        <v>4</v>
      </c>
      <c r="V161" s="9">
        <v>126047</v>
      </c>
      <c r="W161" s="9">
        <v>21367</v>
      </c>
      <c r="X161" s="10">
        <f t="shared" si="12"/>
        <v>607777.4</v>
      </c>
      <c r="Y161" s="10"/>
      <c r="Z161" s="39"/>
      <c r="AA161" s="40"/>
      <c r="AB161" s="40"/>
      <c r="AC161" s="40"/>
      <c r="AD161" s="40"/>
    </row>
    <row r="162" spans="1:30" x14ac:dyDescent="0.2">
      <c r="A162" s="73"/>
      <c r="B162" s="12" t="s">
        <v>157</v>
      </c>
      <c r="C162" s="13"/>
      <c r="D162" s="25"/>
      <c r="E162" s="25"/>
      <c r="F162" s="25"/>
      <c r="G162" s="25"/>
      <c r="H162" s="25"/>
      <c r="I162" s="13"/>
      <c r="J162" s="25"/>
      <c r="K162" s="13">
        <v>21632</v>
      </c>
      <c r="L162" s="25">
        <v>0.8</v>
      </c>
      <c r="M162" s="13"/>
      <c r="N162" s="25"/>
      <c r="O162" s="13">
        <v>54088</v>
      </c>
      <c r="P162" s="13"/>
      <c r="Q162" s="25">
        <v>2</v>
      </c>
      <c r="R162" s="13"/>
      <c r="S162" s="13"/>
      <c r="T162" s="2">
        <f t="shared" si="10"/>
        <v>75720</v>
      </c>
      <c r="U162" s="26">
        <f t="shared" si="11"/>
        <v>2.8</v>
      </c>
      <c r="V162" s="13">
        <v>15229</v>
      </c>
      <c r="W162" s="13">
        <v>5250</v>
      </c>
      <c r="X162" s="3">
        <f t="shared" si="12"/>
        <v>96199</v>
      </c>
      <c r="Y162" s="3"/>
      <c r="Z162" s="18"/>
    </row>
    <row r="163" spans="1:30" x14ac:dyDescent="0.2">
      <c r="A163" s="73"/>
      <c r="B163" s="12" t="s">
        <v>158</v>
      </c>
      <c r="C163" s="13"/>
      <c r="D163" s="25"/>
      <c r="E163" s="25"/>
      <c r="F163" s="25"/>
      <c r="G163" s="25"/>
      <c r="H163" s="25"/>
      <c r="I163" s="13">
        <v>143329</v>
      </c>
      <c r="J163" s="25">
        <v>3</v>
      </c>
      <c r="K163" s="13"/>
      <c r="L163" s="25"/>
      <c r="M163" s="13"/>
      <c r="N163" s="25"/>
      <c r="O163" s="13"/>
      <c r="P163" s="13"/>
      <c r="Q163" s="25"/>
      <c r="R163" s="13"/>
      <c r="S163" s="13"/>
      <c r="T163" s="2">
        <f t="shared" si="10"/>
        <v>143329</v>
      </c>
      <c r="U163" s="26">
        <f t="shared" si="11"/>
        <v>3</v>
      </c>
      <c r="V163" s="13">
        <v>55951</v>
      </c>
      <c r="W163" s="13">
        <v>4390</v>
      </c>
      <c r="X163" s="3">
        <f t="shared" si="12"/>
        <v>203670</v>
      </c>
      <c r="Y163" s="3"/>
      <c r="Z163" s="18"/>
    </row>
    <row r="164" spans="1:30" x14ac:dyDescent="0.2">
      <c r="A164" s="73"/>
      <c r="B164" s="12" t="s">
        <v>159</v>
      </c>
      <c r="C164" s="13"/>
      <c r="D164" s="25"/>
      <c r="E164" s="25"/>
      <c r="F164" s="25"/>
      <c r="G164" s="25"/>
      <c r="H164" s="25"/>
      <c r="I164" s="13"/>
      <c r="J164" s="25"/>
      <c r="K164" s="13"/>
      <c r="L164" s="25"/>
      <c r="M164" s="13"/>
      <c r="N164" s="25"/>
      <c r="O164" s="13"/>
      <c r="P164" s="13"/>
      <c r="Q164" s="25"/>
      <c r="R164" s="13"/>
      <c r="S164" s="13"/>
      <c r="T164" s="2"/>
      <c r="U164" s="26">
        <f t="shared" si="11"/>
        <v>0</v>
      </c>
      <c r="V164" s="13"/>
      <c r="W164" s="13">
        <v>1000</v>
      </c>
      <c r="X164" s="3">
        <f t="shared" si="12"/>
        <v>1000</v>
      </c>
      <c r="Y164" s="3"/>
      <c r="Z164" s="18"/>
    </row>
    <row r="165" spans="1:30" x14ac:dyDescent="0.2">
      <c r="A165" s="73"/>
      <c r="B165" s="12" t="s">
        <v>160</v>
      </c>
      <c r="C165" s="13">
        <v>14899</v>
      </c>
      <c r="D165" s="25"/>
      <c r="E165" s="25"/>
      <c r="F165" s="25"/>
      <c r="G165" s="25"/>
      <c r="H165" s="25"/>
      <c r="I165" s="13"/>
      <c r="J165" s="25"/>
      <c r="K165" s="13"/>
      <c r="L165" s="25"/>
      <c r="M165" s="13"/>
      <c r="N165" s="25"/>
      <c r="O165" s="13"/>
      <c r="P165" s="13"/>
      <c r="Q165" s="25">
        <v>1.5</v>
      </c>
      <c r="R165" s="13"/>
      <c r="S165" s="13"/>
      <c r="T165" s="2">
        <f t="shared" si="10"/>
        <v>14899</v>
      </c>
      <c r="U165" s="26">
        <f t="shared" si="11"/>
        <v>1.5</v>
      </c>
      <c r="V165" s="13">
        <v>1323</v>
      </c>
      <c r="W165" s="13"/>
      <c r="X165" s="3">
        <f t="shared" si="12"/>
        <v>16222</v>
      </c>
      <c r="Y165" s="3"/>
      <c r="Z165" s="18"/>
    </row>
    <row r="166" spans="1:30" x14ac:dyDescent="0.2">
      <c r="A166" s="73"/>
      <c r="B166" s="12" t="s">
        <v>161</v>
      </c>
      <c r="C166" s="7"/>
      <c r="D166" s="25"/>
      <c r="E166" s="25"/>
      <c r="F166" s="25"/>
      <c r="G166" s="25"/>
      <c r="H166" s="25"/>
      <c r="I166" s="7"/>
      <c r="J166" s="25"/>
      <c r="K166" s="7"/>
      <c r="L166" s="25"/>
      <c r="M166" s="7"/>
      <c r="N166" s="25"/>
      <c r="O166" s="7"/>
      <c r="P166" s="7"/>
      <c r="Q166" s="25"/>
      <c r="R166" s="7">
        <v>5000</v>
      </c>
      <c r="S166" s="7"/>
      <c r="T166" s="2">
        <f t="shared" si="10"/>
        <v>5000</v>
      </c>
      <c r="U166" s="26">
        <f t="shared" si="11"/>
        <v>0</v>
      </c>
      <c r="V166" s="2">
        <v>444</v>
      </c>
      <c r="W166" s="2">
        <v>5000</v>
      </c>
      <c r="X166" s="3">
        <f t="shared" si="12"/>
        <v>10444</v>
      </c>
      <c r="Y166" s="3"/>
      <c r="Z166" s="18"/>
    </row>
    <row r="167" spans="1:30" x14ac:dyDescent="0.2">
      <c r="A167" s="73"/>
      <c r="B167" s="12" t="s">
        <v>162</v>
      </c>
      <c r="C167" s="13">
        <v>947003.7</v>
      </c>
      <c r="D167" s="25">
        <v>1.79</v>
      </c>
      <c r="E167" s="25">
        <v>4</v>
      </c>
      <c r="F167" s="25">
        <v>1</v>
      </c>
      <c r="G167" s="25"/>
      <c r="H167" s="25">
        <v>2</v>
      </c>
      <c r="I167" s="13"/>
      <c r="J167" s="25"/>
      <c r="K167" s="13">
        <v>29253.119999999999</v>
      </c>
      <c r="L167" s="25">
        <v>0.8</v>
      </c>
      <c r="M167" s="13"/>
      <c r="N167" s="25"/>
      <c r="O167" s="13"/>
      <c r="P167" s="13"/>
      <c r="Q167" s="25"/>
      <c r="R167" s="13"/>
      <c r="S167" s="13"/>
      <c r="T167" s="2">
        <f t="shared" si="10"/>
        <v>976256.82</v>
      </c>
      <c r="U167" s="26">
        <f t="shared" si="11"/>
        <v>9.59</v>
      </c>
      <c r="V167" s="13">
        <v>267687</v>
      </c>
      <c r="W167" s="13">
        <v>15106</v>
      </c>
      <c r="X167" s="3">
        <f t="shared" si="12"/>
        <v>1259049.8199999998</v>
      </c>
      <c r="Y167" s="3"/>
      <c r="Z167" s="18"/>
    </row>
    <row r="168" spans="1:30" x14ac:dyDescent="0.2">
      <c r="A168" s="73"/>
      <c r="B168" s="12" t="s">
        <v>163</v>
      </c>
      <c r="C168" s="13">
        <v>50000</v>
      </c>
      <c r="D168" s="25"/>
      <c r="E168" s="25"/>
      <c r="F168" s="25"/>
      <c r="G168" s="25"/>
      <c r="H168" s="25"/>
      <c r="I168" s="13"/>
      <c r="J168" s="25"/>
      <c r="K168" s="13"/>
      <c r="L168" s="25"/>
      <c r="M168" s="13"/>
      <c r="N168" s="25"/>
      <c r="O168" s="13"/>
      <c r="P168" s="13"/>
      <c r="Q168" s="25">
        <v>5</v>
      </c>
      <c r="R168" s="13"/>
      <c r="S168" s="13"/>
      <c r="T168" s="2">
        <f t="shared" si="10"/>
        <v>50000</v>
      </c>
      <c r="U168" s="26">
        <f t="shared" si="11"/>
        <v>5</v>
      </c>
      <c r="V168" s="13">
        <v>4440</v>
      </c>
      <c r="W168" s="13"/>
      <c r="X168" s="3">
        <f t="shared" si="12"/>
        <v>54440</v>
      </c>
      <c r="Y168" s="3"/>
      <c r="Z168" s="18"/>
    </row>
    <row r="169" spans="1:30" x14ac:dyDescent="0.2">
      <c r="A169" s="73"/>
      <c r="B169" s="12" t="s">
        <v>164</v>
      </c>
      <c r="C169" s="13">
        <v>664837</v>
      </c>
      <c r="D169" s="25">
        <v>2</v>
      </c>
      <c r="E169" s="25">
        <v>2</v>
      </c>
      <c r="F169" s="25">
        <v>3</v>
      </c>
      <c r="G169" s="25"/>
      <c r="H169" s="25">
        <v>1</v>
      </c>
      <c r="I169" s="13"/>
      <c r="J169" s="25"/>
      <c r="K169" s="13">
        <v>26956.799999999999</v>
      </c>
      <c r="L169" s="25">
        <v>1</v>
      </c>
      <c r="M169" s="13"/>
      <c r="N169" s="25"/>
      <c r="O169" s="13"/>
      <c r="P169" s="13"/>
      <c r="Q169" s="25"/>
      <c r="R169" s="13"/>
      <c r="S169" s="13"/>
      <c r="T169" s="2">
        <f t="shared" si="10"/>
        <v>691793.8</v>
      </c>
      <c r="U169" s="26">
        <f t="shared" si="11"/>
        <v>9</v>
      </c>
      <c r="V169" s="13">
        <v>199107</v>
      </c>
      <c r="W169" s="13">
        <v>10957</v>
      </c>
      <c r="X169" s="3">
        <f t="shared" si="12"/>
        <v>901857.8</v>
      </c>
      <c r="Y169" s="3"/>
      <c r="Z169" s="18"/>
    </row>
    <row r="170" spans="1:30" x14ac:dyDescent="0.2">
      <c r="A170" s="73"/>
      <c r="B170" s="12" t="s">
        <v>165</v>
      </c>
      <c r="C170" s="13">
        <v>11000</v>
      </c>
      <c r="D170" s="25"/>
      <c r="E170" s="25"/>
      <c r="F170" s="25"/>
      <c r="G170" s="25"/>
      <c r="H170" s="25"/>
      <c r="I170" s="13"/>
      <c r="J170" s="25"/>
      <c r="K170" s="13"/>
      <c r="L170" s="25"/>
      <c r="M170" s="13"/>
      <c r="N170" s="25"/>
      <c r="O170" s="13"/>
      <c r="P170" s="13"/>
      <c r="Q170" s="25">
        <v>1</v>
      </c>
      <c r="R170" s="13"/>
      <c r="S170" s="13"/>
      <c r="T170" s="2">
        <f t="shared" si="10"/>
        <v>11000</v>
      </c>
      <c r="U170" s="26">
        <f t="shared" si="11"/>
        <v>1</v>
      </c>
      <c r="V170" s="13">
        <v>977</v>
      </c>
      <c r="W170" s="13"/>
      <c r="X170" s="3">
        <f t="shared" si="12"/>
        <v>11977</v>
      </c>
      <c r="Y170" s="3"/>
      <c r="Z170" s="18"/>
    </row>
    <row r="171" spans="1:30" x14ac:dyDescent="0.2">
      <c r="A171" s="73"/>
      <c r="B171" s="12" t="s">
        <v>166</v>
      </c>
      <c r="C171" s="13">
        <v>976212.5</v>
      </c>
      <c r="D171" s="25"/>
      <c r="E171" s="25">
        <v>7</v>
      </c>
      <c r="F171" s="25">
        <v>1</v>
      </c>
      <c r="G171" s="25"/>
      <c r="H171" s="25">
        <v>3</v>
      </c>
      <c r="I171" s="13"/>
      <c r="J171" s="25"/>
      <c r="K171" s="13"/>
      <c r="L171" s="25"/>
      <c r="M171" s="13"/>
      <c r="N171" s="25"/>
      <c r="O171" s="13"/>
      <c r="P171" s="13"/>
      <c r="Q171" s="25">
        <v>1</v>
      </c>
      <c r="R171" s="13"/>
      <c r="S171" s="13"/>
      <c r="T171" s="2">
        <f t="shared" si="10"/>
        <v>976212.5</v>
      </c>
      <c r="U171" s="26">
        <f t="shared" si="11"/>
        <v>12</v>
      </c>
      <c r="V171" s="13">
        <v>273048</v>
      </c>
      <c r="W171" s="13">
        <v>13000</v>
      </c>
      <c r="X171" s="3">
        <f t="shared" si="12"/>
        <v>1262260.5</v>
      </c>
      <c r="Y171" s="3"/>
      <c r="Z171" s="18"/>
    </row>
    <row r="172" spans="1:30" x14ac:dyDescent="0.2">
      <c r="A172" s="74"/>
      <c r="B172" s="46" t="s">
        <v>167</v>
      </c>
      <c r="C172" s="47">
        <v>30000</v>
      </c>
      <c r="D172" s="28"/>
      <c r="E172" s="28"/>
      <c r="F172" s="28"/>
      <c r="G172" s="28"/>
      <c r="H172" s="28"/>
      <c r="I172" s="47"/>
      <c r="J172" s="28"/>
      <c r="K172" s="47"/>
      <c r="L172" s="28"/>
      <c r="M172" s="47"/>
      <c r="N172" s="28"/>
      <c r="O172" s="47"/>
      <c r="P172" s="47"/>
      <c r="Q172" s="28">
        <v>3</v>
      </c>
      <c r="R172" s="47"/>
      <c r="S172" s="47"/>
      <c r="T172" s="5">
        <f t="shared" si="10"/>
        <v>30000</v>
      </c>
      <c r="U172" s="29">
        <f t="shared" si="11"/>
        <v>3</v>
      </c>
      <c r="V172" s="47">
        <v>2664</v>
      </c>
      <c r="W172" s="47"/>
      <c r="X172" s="6">
        <f t="shared" si="12"/>
        <v>32664</v>
      </c>
      <c r="Y172" s="6">
        <f>SUM(T161:T172)</f>
        <v>3434574.52</v>
      </c>
      <c r="Z172" s="19">
        <f t="shared" ref="Z172:AC172" si="14">SUM(U161:U172)</f>
        <v>50.89</v>
      </c>
      <c r="AA172" s="6">
        <f t="shared" si="14"/>
        <v>946917</v>
      </c>
      <c r="AB172" s="6">
        <f t="shared" si="14"/>
        <v>76070</v>
      </c>
      <c r="AC172" s="6">
        <f t="shared" si="14"/>
        <v>4457561.5199999996</v>
      </c>
      <c r="AD172" s="36"/>
    </row>
    <row r="173" spans="1:30" x14ac:dyDescent="0.2">
      <c r="A173" s="75" t="s">
        <v>331</v>
      </c>
      <c r="B173" s="8" t="s">
        <v>168</v>
      </c>
      <c r="C173" s="48">
        <v>252607</v>
      </c>
      <c r="D173" s="37">
        <v>2</v>
      </c>
      <c r="E173" s="37"/>
      <c r="F173" s="37"/>
      <c r="G173" s="37"/>
      <c r="H173" s="37"/>
      <c r="I173" s="48"/>
      <c r="J173" s="37"/>
      <c r="K173" s="48">
        <v>34403.199999999997</v>
      </c>
      <c r="L173" s="37">
        <v>1</v>
      </c>
      <c r="M173" s="48"/>
      <c r="N173" s="37"/>
      <c r="O173" s="48">
        <v>6761</v>
      </c>
      <c r="P173" s="48">
        <v>2000</v>
      </c>
      <c r="Q173" s="37">
        <v>0.61</v>
      </c>
      <c r="R173" s="48">
        <v>1000</v>
      </c>
      <c r="S173" s="48"/>
      <c r="T173" s="9">
        <f t="shared" si="10"/>
        <v>296771.20000000001</v>
      </c>
      <c r="U173" s="38">
        <f t="shared" si="11"/>
        <v>3.61</v>
      </c>
      <c r="V173" s="9">
        <v>82465</v>
      </c>
      <c r="W173" s="9">
        <v>17604</v>
      </c>
      <c r="X173" s="10">
        <f t="shared" si="12"/>
        <v>396840.2</v>
      </c>
      <c r="Y173" s="10"/>
      <c r="Z173" s="39"/>
      <c r="AA173" s="40"/>
      <c r="AB173" s="40"/>
      <c r="AC173" s="40"/>
      <c r="AD173" s="40"/>
    </row>
    <row r="174" spans="1:30" x14ac:dyDescent="0.2">
      <c r="A174" s="73"/>
      <c r="B174" s="12" t="s">
        <v>169</v>
      </c>
      <c r="C174" s="14">
        <v>6000</v>
      </c>
      <c r="D174" s="25"/>
      <c r="E174" s="25"/>
      <c r="F174" s="25"/>
      <c r="G174" s="25"/>
      <c r="H174" s="25"/>
      <c r="I174" s="14"/>
      <c r="J174" s="25"/>
      <c r="K174" s="14"/>
      <c r="L174" s="25"/>
      <c r="M174" s="14"/>
      <c r="N174" s="25"/>
      <c r="O174" s="14"/>
      <c r="P174" s="14"/>
      <c r="Q174" s="25">
        <v>0.85</v>
      </c>
      <c r="R174" s="14"/>
      <c r="S174" s="14"/>
      <c r="T174" s="2">
        <f t="shared" si="10"/>
        <v>6000</v>
      </c>
      <c r="U174" s="26">
        <f t="shared" si="11"/>
        <v>0.85</v>
      </c>
      <c r="V174" s="13">
        <v>533</v>
      </c>
      <c r="W174" s="13">
        <v>450</v>
      </c>
      <c r="X174" s="3">
        <f t="shared" si="12"/>
        <v>6983</v>
      </c>
      <c r="Y174" s="3"/>
      <c r="Z174" s="18"/>
    </row>
    <row r="175" spans="1:30" x14ac:dyDescent="0.2">
      <c r="A175" s="73"/>
      <c r="B175" s="12" t="s">
        <v>170</v>
      </c>
      <c r="C175" s="14">
        <v>8000</v>
      </c>
      <c r="D175" s="25"/>
      <c r="E175" s="25"/>
      <c r="F175" s="25"/>
      <c r="G175" s="25"/>
      <c r="H175" s="25"/>
      <c r="I175" s="14"/>
      <c r="J175" s="25"/>
      <c r="K175" s="14"/>
      <c r="L175" s="25"/>
      <c r="M175" s="14"/>
      <c r="N175" s="25"/>
      <c r="O175" s="14"/>
      <c r="P175" s="14"/>
      <c r="Q175" s="25">
        <v>1</v>
      </c>
      <c r="R175" s="14"/>
      <c r="S175" s="14"/>
      <c r="T175" s="2">
        <f t="shared" si="10"/>
        <v>8000</v>
      </c>
      <c r="U175" s="26">
        <f t="shared" si="11"/>
        <v>1</v>
      </c>
      <c r="V175" s="13">
        <v>710</v>
      </c>
      <c r="W175" s="13"/>
      <c r="X175" s="3">
        <f t="shared" si="12"/>
        <v>8710</v>
      </c>
      <c r="Y175" s="3"/>
      <c r="Z175" s="18"/>
    </row>
    <row r="176" spans="1:30" x14ac:dyDescent="0.2">
      <c r="A176" s="73"/>
      <c r="B176" s="12" t="s">
        <v>171</v>
      </c>
      <c r="C176" s="7"/>
      <c r="D176" s="25"/>
      <c r="E176" s="25"/>
      <c r="F176" s="25"/>
      <c r="G176" s="25"/>
      <c r="H176" s="25"/>
      <c r="I176" s="7"/>
      <c r="J176" s="25"/>
      <c r="K176" s="7"/>
      <c r="L176" s="25"/>
      <c r="M176" s="7"/>
      <c r="N176" s="25"/>
      <c r="O176" s="7">
        <v>2800</v>
      </c>
      <c r="P176" s="7"/>
      <c r="Q176" s="25"/>
      <c r="R176" s="7"/>
      <c r="S176" s="7"/>
      <c r="T176" s="2">
        <f t="shared" si="10"/>
        <v>2800</v>
      </c>
      <c r="U176" s="26"/>
      <c r="V176" s="2">
        <v>13</v>
      </c>
      <c r="W176" s="2">
        <v>7200</v>
      </c>
      <c r="X176" s="3">
        <f t="shared" si="12"/>
        <v>10013</v>
      </c>
      <c r="Y176" s="3"/>
      <c r="Z176" s="18"/>
    </row>
    <row r="177" spans="1:30" x14ac:dyDescent="0.2">
      <c r="A177" s="73"/>
      <c r="B177" s="12" t="s">
        <v>172</v>
      </c>
      <c r="C177" s="14">
        <v>882518.39</v>
      </c>
      <c r="D177" s="25">
        <v>3</v>
      </c>
      <c r="E177" s="25">
        <v>3</v>
      </c>
      <c r="F177" s="25">
        <v>5</v>
      </c>
      <c r="G177" s="25">
        <v>2</v>
      </c>
      <c r="H177" s="25"/>
      <c r="I177" s="14">
        <v>57781</v>
      </c>
      <c r="J177" s="25">
        <v>1</v>
      </c>
      <c r="K177" s="14">
        <v>77001.600000000006</v>
      </c>
      <c r="L177" s="25">
        <v>2</v>
      </c>
      <c r="M177" s="14"/>
      <c r="N177" s="25"/>
      <c r="O177" s="14"/>
      <c r="P177" s="14"/>
      <c r="Q177" s="25"/>
      <c r="R177" s="14"/>
      <c r="S177" s="14"/>
      <c r="T177" s="2">
        <f t="shared" si="10"/>
        <v>1017300.99</v>
      </c>
      <c r="U177" s="26">
        <f t="shared" si="11"/>
        <v>16</v>
      </c>
      <c r="V177" s="13">
        <v>357248</v>
      </c>
      <c r="W177" s="13">
        <v>15620</v>
      </c>
      <c r="X177" s="3">
        <f t="shared" si="12"/>
        <v>1390168.99</v>
      </c>
      <c r="Y177" s="3"/>
      <c r="Z177" s="18"/>
    </row>
    <row r="178" spans="1:30" x14ac:dyDescent="0.2">
      <c r="A178" s="73"/>
      <c r="B178" s="12" t="s">
        <v>173</v>
      </c>
      <c r="C178" s="14">
        <v>70235</v>
      </c>
      <c r="D178" s="25"/>
      <c r="E178" s="25"/>
      <c r="F178" s="25"/>
      <c r="G178" s="25"/>
      <c r="H178" s="25"/>
      <c r="I178" s="14"/>
      <c r="J178" s="25"/>
      <c r="K178" s="14"/>
      <c r="L178" s="25"/>
      <c r="M178" s="14"/>
      <c r="N178" s="25"/>
      <c r="O178" s="14"/>
      <c r="P178" s="14"/>
      <c r="Q178" s="25">
        <v>7.75</v>
      </c>
      <c r="R178" s="14"/>
      <c r="S178" s="14"/>
      <c r="T178" s="2">
        <f t="shared" si="10"/>
        <v>70235</v>
      </c>
      <c r="U178" s="26">
        <f t="shared" si="11"/>
        <v>7.75</v>
      </c>
      <c r="V178" s="13">
        <v>6237</v>
      </c>
      <c r="W178" s="13"/>
      <c r="X178" s="3">
        <f t="shared" si="12"/>
        <v>76472</v>
      </c>
      <c r="Y178" s="3"/>
      <c r="Z178" s="18"/>
    </row>
    <row r="179" spans="1:30" x14ac:dyDescent="0.2">
      <c r="A179" s="73"/>
      <c r="B179" s="12" t="s">
        <v>174</v>
      </c>
      <c r="C179" s="14">
        <v>35000</v>
      </c>
      <c r="D179" s="25"/>
      <c r="E179" s="25"/>
      <c r="F179" s="25"/>
      <c r="G179" s="25"/>
      <c r="H179" s="25"/>
      <c r="I179" s="14"/>
      <c r="J179" s="25"/>
      <c r="K179" s="14"/>
      <c r="L179" s="25"/>
      <c r="M179" s="14"/>
      <c r="N179" s="25"/>
      <c r="O179" s="14"/>
      <c r="P179" s="14"/>
      <c r="Q179" s="25">
        <v>3.5</v>
      </c>
      <c r="R179" s="14"/>
      <c r="S179" s="14"/>
      <c r="T179" s="2">
        <f t="shared" si="10"/>
        <v>35000</v>
      </c>
      <c r="U179" s="26">
        <f t="shared" si="11"/>
        <v>3.5</v>
      </c>
      <c r="V179" s="13">
        <v>3108</v>
      </c>
      <c r="W179" s="13">
        <v>48375</v>
      </c>
      <c r="X179" s="3">
        <f t="shared" si="12"/>
        <v>86483</v>
      </c>
      <c r="Y179" s="3"/>
      <c r="Z179" s="18"/>
    </row>
    <row r="180" spans="1:30" x14ac:dyDescent="0.2">
      <c r="A180" s="73"/>
      <c r="B180" s="12" t="s">
        <v>175</v>
      </c>
      <c r="C180" s="14"/>
      <c r="D180" s="25"/>
      <c r="E180" s="25"/>
      <c r="F180" s="25"/>
      <c r="G180" s="25"/>
      <c r="H180" s="25"/>
      <c r="I180" s="14"/>
      <c r="J180" s="25"/>
      <c r="K180" s="14"/>
      <c r="L180" s="25"/>
      <c r="M180" s="14"/>
      <c r="N180" s="25"/>
      <c r="O180" s="14"/>
      <c r="P180" s="14">
        <v>2500</v>
      </c>
      <c r="Q180" s="25"/>
      <c r="R180" s="14"/>
      <c r="S180" s="14"/>
      <c r="T180" s="2">
        <f t="shared" si="10"/>
        <v>2500</v>
      </c>
      <c r="U180" s="26"/>
      <c r="V180" s="13">
        <v>222</v>
      </c>
      <c r="W180" s="13">
        <v>1000</v>
      </c>
      <c r="X180" s="3">
        <f t="shared" si="12"/>
        <v>3722</v>
      </c>
      <c r="Y180" s="3"/>
      <c r="Z180" s="18"/>
    </row>
    <row r="181" spans="1:30" x14ac:dyDescent="0.2">
      <c r="A181" s="73"/>
      <c r="B181" s="12" t="s">
        <v>176</v>
      </c>
      <c r="C181" s="15"/>
      <c r="D181" s="25"/>
      <c r="E181" s="25"/>
      <c r="F181" s="25"/>
      <c r="G181" s="25"/>
      <c r="H181" s="25"/>
      <c r="I181" s="15"/>
      <c r="J181" s="25"/>
      <c r="K181" s="15"/>
      <c r="L181" s="25"/>
      <c r="M181" s="15"/>
      <c r="N181" s="25"/>
      <c r="O181" s="15"/>
      <c r="P181" s="15"/>
      <c r="Q181" s="25"/>
      <c r="R181" s="15"/>
      <c r="S181" s="15"/>
      <c r="T181" s="2"/>
      <c r="U181" s="26"/>
      <c r="V181" s="15"/>
      <c r="W181" s="13">
        <v>2730</v>
      </c>
      <c r="X181" s="3">
        <f t="shared" si="12"/>
        <v>2730</v>
      </c>
      <c r="Y181" s="3"/>
      <c r="Z181" s="18"/>
    </row>
    <row r="182" spans="1:30" x14ac:dyDescent="0.2">
      <c r="A182" s="73"/>
      <c r="B182" s="12" t="s">
        <v>177</v>
      </c>
      <c r="C182" s="13">
        <v>571755.5</v>
      </c>
      <c r="D182" s="25"/>
      <c r="E182" s="25">
        <v>2.5</v>
      </c>
      <c r="F182" s="25">
        <v>6.5</v>
      </c>
      <c r="G182" s="25"/>
      <c r="H182" s="25"/>
      <c r="I182" s="13">
        <v>42323</v>
      </c>
      <c r="J182" s="25">
        <v>1</v>
      </c>
      <c r="K182" s="13">
        <v>26312</v>
      </c>
      <c r="L182" s="25">
        <v>1</v>
      </c>
      <c r="M182" s="13"/>
      <c r="N182" s="25"/>
      <c r="O182" s="13"/>
      <c r="P182" s="13"/>
      <c r="Q182" s="25"/>
      <c r="R182" s="13">
        <v>300</v>
      </c>
      <c r="S182" s="13"/>
      <c r="T182" s="2">
        <f t="shared" si="10"/>
        <v>640690.5</v>
      </c>
      <c r="U182" s="26">
        <f t="shared" si="11"/>
        <v>11</v>
      </c>
      <c r="V182" s="13">
        <v>228204</v>
      </c>
      <c r="W182" s="13">
        <v>20600</v>
      </c>
      <c r="X182" s="3">
        <f t="shared" si="12"/>
        <v>889494.5</v>
      </c>
      <c r="Y182" s="3"/>
      <c r="Z182" s="18"/>
    </row>
    <row r="183" spans="1:30" x14ac:dyDescent="0.2">
      <c r="A183" s="73"/>
      <c r="B183" s="12" t="s">
        <v>178</v>
      </c>
      <c r="C183" s="13">
        <v>25000</v>
      </c>
      <c r="D183" s="25"/>
      <c r="E183" s="25"/>
      <c r="F183" s="25"/>
      <c r="G183" s="25"/>
      <c r="H183" s="25"/>
      <c r="I183" s="13"/>
      <c r="J183" s="25"/>
      <c r="K183" s="13"/>
      <c r="L183" s="25"/>
      <c r="M183" s="13"/>
      <c r="N183" s="25"/>
      <c r="O183" s="13">
        <v>13522</v>
      </c>
      <c r="P183" s="13"/>
      <c r="Q183" s="25">
        <v>3.5</v>
      </c>
      <c r="R183" s="13"/>
      <c r="S183" s="13"/>
      <c r="T183" s="2">
        <f t="shared" si="10"/>
        <v>38522</v>
      </c>
      <c r="U183" s="26">
        <f t="shared" si="11"/>
        <v>3.5</v>
      </c>
      <c r="V183" s="13">
        <v>2284</v>
      </c>
      <c r="W183" s="13"/>
      <c r="X183" s="3">
        <f t="shared" si="12"/>
        <v>40806</v>
      </c>
      <c r="Y183" s="3"/>
      <c r="Z183" s="18"/>
    </row>
    <row r="184" spans="1:30" x14ac:dyDescent="0.2">
      <c r="A184" s="73"/>
      <c r="B184" s="12" t="s">
        <v>179</v>
      </c>
      <c r="C184" s="13"/>
      <c r="D184" s="25"/>
      <c r="E184" s="25"/>
      <c r="F184" s="25"/>
      <c r="G184" s="25"/>
      <c r="H184" s="25"/>
      <c r="I184" s="13"/>
      <c r="J184" s="25"/>
      <c r="K184" s="13"/>
      <c r="L184" s="25"/>
      <c r="M184" s="13"/>
      <c r="N184" s="25"/>
      <c r="O184" s="13"/>
      <c r="P184" s="13"/>
      <c r="Q184" s="25"/>
      <c r="R184" s="13"/>
      <c r="S184" s="13"/>
      <c r="T184" s="2"/>
      <c r="U184" s="26"/>
      <c r="V184" s="13"/>
      <c r="W184" s="13">
        <v>3000</v>
      </c>
      <c r="X184" s="3">
        <f t="shared" si="12"/>
        <v>3000</v>
      </c>
      <c r="Y184" s="3"/>
      <c r="Z184" s="18"/>
    </row>
    <row r="185" spans="1:30" x14ac:dyDescent="0.2">
      <c r="A185" s="73"/>
      <c r="B185" s="12" t="s">
        <v>180</v>
      </c>
      <c r="C185" s="13">
        <v>397246</v>
      </c>
      <c r="D185" s="25">
        <v>2</v>
      </c>
      <c r="E185" s="25">
        <v>1</v>
      </c>
      <c r="F185" s="25">
        <v>2</v>
      </c>
      <c r="G185" s="25"/>
      <c r="H185" s="25"/>
      <c r="I185" s="13">
        <v>37699</v>
      </c>
      <c r="J185" s="25">
        <v>1</v>
      </c>
      <c r="K185" s="13">
        <v>44803.199999999997</v>
      </c>
      <c r="L185" s="25">
        <v>1</v>
      </c>
      <c r="M185" s="13"/>
      <c r="N185" s="25"/>
      <c r="O185" s="13"/>
      <c r="P185" s="13"/>
      <c r="Q185" s="25"/>
      <c r="R185" s="13">
        <v>500</v>
      </c>
      <c r="S185" s="13"/>
      <c r="T185" s="2">
        <f t="shared" si="10"/>
        <v>480248.2</v>
      </c>
      <c r="U185" s="26">
        <f t="shared" si="11"/>
        <v>7</v>
      </c>
      <c r="V185" s="13">
        <v>156351</v>
      </c>
      <c r="W185" s="13">
        <v>22544</v>
      </c>
      <c r="X185" s="3">
        <f t="shared" si="12"/>
        <v>659143.19999999995</v>
      </c>
      <c r="Y185" s="3"/>
      <c r="Z185" s="18"/>
    </row>
    <row r="186" spans="1:30" x14ac:dyDescent="0.2">
      <c r="A186" s="74"/>
      <c r="B186" s="46" t="s">
        <v>181</v>
      </c>
      <c r="C186" s="47">
        <v>66500</v>
      </c>
      <c r="D186" s="28"/>
      <c r="E186" s="28"/>
      <c r="F186" s="28"/>
      <c r="G186" s="28"/>
      <c r="H186" s="28"/>
      <c r="I186" s="47"/>
      <c r="J186" s="28"/>
      <c r="K186" s="47"/>
      <c r="L186" s="28"/>
      <c r="M186" s="47"/>
      <c r="N186" s="28"/>
      <c r="O186" s="47"/>
      <c r="P186" s="47"/>
      <c r="Q186" s="28">
        <v>3.75</v>
      </c>
      <c r="R186" s="47"/>
      <c r="S186" s="47"/>
      <c r="T186" s="5">
        <f t="shared" si="10"/>
        <v>66500</v>
      </c>
      <c r="U186" s="29">
        <f t="shared" si="11"/>
        <v>3.75</v>
      </c>
      <c r="V186" s="47">
        <v>5905</v>
      </c>
      <c r="W186" s="47"/>
      <c r="X186" s="6">
        <f t="shared" si="12"/>
        <v>72405</v>
      </c>
      <c r="Y186" s="6">
        <f>SUM(T173:T186)</f>
        <v>2664567.89</v>
      </c>
      <c r="Z186" s="19">
        <f t="shared" ref="Z186:AC186" si="15">SUM(U173:U186)</f>
        <v>57.96</v>
      </c>
      <c r="AA186" s="6">
        <f t="shared" si="15"/>
        <v>843280</v>
      </c>
      <c r="AB186" s="6">
        <f t="shared" si="15"/>
        <v>139123</v>
      </c>
      <c r="AC186" s="6">
        <f t="shared" si="15"/>
        <v>3646970.8899999997</v>
      </c>
      <c r="AD186" s="6"/>
    </row>
    <row r="187" spans="1:30" x14ac:dyDescent="0.2">
      <c r="A187" s="75" t="s">
        <v>330</v>
      </c>
      <c r="B187" s="8" t="s">
        <v>182</v>
      </c>
      <c r="C187" s="48">
        <v>308997</v>
      </c>
      <c r="D187" s="37">
        <v>2</v>
      </c>
      <c r="E187" s="37"/>
      <c r="F187" s="37"/>
      <c r="G187" s="37"/>
      <c r="H187" s="37"/>
      <c r="I187" s="48">
        <v>56193</v>
      </c>
      <c r="J187" s="37">
        <v>1</v>
      </c>
      <c r="K187" s="48">
        <v>73112</v>
      </c>
      <c r="L187" s="37">
        <v>2</v>
      </c>
      <c r="M187" s="48"/>
      <c r="N187" s="37"/>
      <c r="O187" s="48"/>
      <c r="P187" s="48"/>
      <c r="Q187" s="37"/>
      <c r="R187" s="48"/>
      <c r="S187" s="48"/>
      <c r="T187" s="9">
        <f t="shared" si="10"/>
        <v>438302</v>
      </c>
      <c r="U187" s="38">
        <f t="shared" si="11"/>
        <v>5</v>
      </c>
      <c r="V187" s="9">
        <v>133039</v>
      </c>
      <c r="W187" s="9">
        <v>70000</v>
      </c>
      <c r="X187" s="10">
        <f t="shared" si="12"/>
        <v>641341</v>
      </c>
      <c r="Y187" s="10"/>
      <c r="Z187" s="39"/>
      <c r="AA187" s="40"/>
      <c r="AB187" s="40"/>
      <c r="AC187" s="40"/>
      <c r="AD187" s="40"/>
    </row>
    <row r="188" spans="1:30" x14ac:dyDescent="0.2">
      <c r="A188" s="73"/>
      <c r="B188" s="12" t="s">
        <v>183</v>
      </c>
      <c r="C188" s="13"/>
      <c r="D188" s="25"/>
      <c r="E188" s="25"/>
      <c r="F188" s="25"/>
      <c r="G188" s="25"/>
      <c r="H188" s="25"/>
      <c r="I188" s="13"/>
      <c r="J188" s="25"/>
      <c r="K188" s="13">
        <v>13010.4</v>
      </c>
      <c r="L188" s="25">
        <v>0.5</v>
      </c>
      <c r="M188" s="13"/>
      <c r="N188" s="25"/>
      <c r="O188" s="13"/>
      <c r="P188" s="13">
        <v>3500</v>
      </c>
      <c r="Q188" s="25"/>
      <c r="R188" s="13"/>
      <c r="S188" s="13"/>
      <c r="T188" s="2">
        <f t="shared" si="10"/>
        <v>16510.400000000001</v>
      </c>
      <c r="U188" s="26">
        <f t="shared" si="11"/>
        <v>0.5</v>
      </c>
      <c r="V188" s="13">
        <v>15563</v>
      </c>
      <c r="W188" s="13">
        <v>4000</v>
      </c>
      <c r="X188" s="3">
        <f t="shared" si="12"/>
        <v>36073.4</v>
      </c>
      <c r="Y188" s="3"/>
      <c r="Z188" s="18"/>
    </row>
    <row r="189" spans="1:30" x14ac:dyDescent="0.2">
      <c r="A189" s="73"/>
      <c r="B189" s="12" t="s">
        <v>184</v>
      </c>
      <c r="C189" s="13"/>
      <c r="D189" s="25"/>
      <c r="E189" s="25"/>
      <c r="F189" s="25"/>
      <c r="G189" s="25"/>
      <c r="H189" s="25"/>
      <c r="I189" s="13">
        <v>118351</v>
      </c>
      <c r="J189" s="25">
        <v>3</v>
      </c>
      <c r="K189" s="13"/>
      <c r="L189" s="25"/>
      <c r="M189" s="13"/>
      <c r="N189" s="25"/>
      <c r="O189" s="13"/>
      <c r="P189" s="13">
        <v>15000</v>
      </c>
      <c r="Q189" s="25"/>
      <c r="R189" s="13"/>
      <c r="S189" s="13"/>
      <c r="T189" s="2">
        <f t="shared" si="10"/>
        <v>133351</v>
      </c>
      <c r="U189" s="26">
        <f t="shared" si="11"/>
        <v>3</v>
      </c>
      <c r="V189" s="13">
        <v>51390</v>
      </c>
      <c r="W189" s="13">
        <v>8000</v>
      </c>
      <c r="X189" s="3">
        <f t="shared" si="12"/>
        <v>192741</v>
      </c>
      <c r="Y189" s="3"/>
      <c r="Z189" s="18"/>
    </row>
    <row r="190" spans="1:30" x14ac:dyDescent="0.2">
      <c r="A190" s="73"/>
      <c r="B190" s="12" t="s">
        <v>185</v>
      </c>
      <c r="C190" s="13"/>
      <c r="D190" s="25"/>
      <c r="E190" s="25"/>
      <c r="F190" s="25"/>
      <c r="G190" s="25"/>
      <c r="H190" s="25"/>
      <c r="I190" s="13"/>
      <c r="J190" s="25"/>
      <c r="K190" s="13"/>
      <c r="L190" s="25"/>
      <c r="M190" s="13"/>
      <c r="N190" s="25"/>
      <c r="O190" s="13"/>
      <c r="P190" s="13"/>
      <c r="Q190" s="25"/>
      <c r="R190" s="13"/>
      <c r="S190" s="13"/>
      <c r="T190" s="2"/>
      <c r="U190" s="26"/>
      <c r="V190" s="13"/>
      <c r="W190" s="13">
        <v>26500</v>
      </c>
      <c r="X190" s="3">
        <f t="shared" si="12"/>
        <v>26500</v>
      </c>
      <c r="Y190" s="3"/>
      <c r="Z190" s="18"/>
    </row>
    <row r="191" spans="1:30" x14ac:dyDescent="0.2">
      <c r="A191" s="73"/>
      <c r="B191" s="12" t="s">
        <v>186</v>
      </c>
      <c r="C191" s="7"/>
      <c r="D191" s="25"/>
      <c r="E191" s="25"/>
      <c r="F191" s="25"/>
      <c r="G191" s="25"/>
      <c r="H191" s="25"/>
      <c r="I191" s="7"/>
      <c r="J191" s="25"/>
      <c r="K191" s="7"/>
      <c r="L191" s="25"/>
      <c r="M191" s="7"/>
      <c r="N191" s="25"/>
      <c r="O191" s="7"/>
      <c r="P191" s="7"/>
      <c r="Q191" s="25"/>
      <c r="R191" s="7"/>
      <c r="S191" s="7"/>
      <c r="T191" s="2"/>
      <c r="U191" s="26"/>
      <c r="V191" s="2"/>
      <c r="W191" s="2">
        <v>10000</v>
      </c>
      <c r="X191" s="3">
        <f t="shared" si="12"/>
        <v>10000</v>
      </c>
      <c r="Y191" s="3"/>
      <c r="Z191" s="18"/>
    </row>
    <row r="192" spans="1:30" x14ac:dyDescent="0.2">
      <c r="A192" s="73"/>
      <c r="B192" s="12" t="s">
        <v>187</v>
      </c>
      <c r="C192" s="13">
        <v>934487.74</v>
      </c>
      <c r="D192" s="25">
        <v>3.58</v>
      </c>
      <c r="E192" s="25">
        <v>4</v>
      </c>
      <c r="F192" s="25">
        <v>2</v>
      </c>
      <c r="G192" s="25"/>
      <c r="H192" s="25"/>
      <c r="I192" s="13"/>
      <c r="J192" s="25"/>
      <c r="K192" s="13">
        <v>24960</v>
      </c>
      <c r="L192" s="25">
        <v>1</v>
      </c>
      <c r="M192" s="13">
        <v>87401.600000000006</v>
      </c>
      <c r="N192" s="25">
        <v>2</v>
      </c>
      <c r="O192" s="13"/>
      <c r="P192" s="13">
        <v>3919</v>
      </c>
      <c r="Q192" s="25"/>
      <c r="R192" s="13"/>
      <c r="S192" s="13"/>
      <c r="T192" s="2">
        <f t="shared" si="10"/>
        <v>1050768.3399999999</v>
      </c>
      <c r="U192" s="26">
        <f t="shared" si="11"/>
        <v>12.58</v>
      </c>
      <c r="V192" s="13">
        <v>313840</v>
      </c>
      <c r="W192" s="13">
        <v>29944</v>
      </c>
      <c r="X192" s="3">
        <f t="shared" si="12"/>
        <v>1394552.3399999999</v>
      </c>
      <c r="Y192" s="3"/>
      <c r="Z192" s="18"/>
    </row>
    <row r="193" spans="1:26" x14ac:dyDescent="0.2">
      <c r="A193" s="73"/>
      <c r="B193" s="12" t="s">
        <v>188</v>
      </c>
      <c r="C193" s="13"/>
      <c r="D193" s="25"/>
      <c r="E193" s="25"/>
      <c r="F193" s="25"/>
      <c r="G193" s="25"/>
      <c r="H193" s="25"/>
      <c r="I193" s="13"/>
      <c r="J193" s="25"/>
      <c r="K193" s="13"/>
      <c r="L193" s="25"/>
      <c r="M193" s="13"/>
      <c r="N193" s="25"/>
      <c r="O193" s="13"/>
      <c r="P193" s="13"/>
      <c r="Q193" s="25"/>
      <c r="R193" s="13"/>
      <c r="S193" s="13"/>
      <c r="T193" s="2"/>
      <c r="U193" s="26"/>
      <c r="V193" s="13"/>
      <c r="W193" s="13">
        <v>112320</v>
      </c>
      <c r="X193" s="3">
        <f t="shared" si="12"/>
        <v>112320</v>
      </c>
      <c r="Y193" s="3"/>
      <c r="Z193" s="18"/>
    </row>
    <row r="194" spans="1:26" x14ac:dyDescent="0.2">
      <c r="A194" s="73"/>
      <c r="B194" s="12" t="s">
        <v>189</v>
      </c>
      <c r="C194" s="13">
        <v>32500</v>
      </c>
      <c r="D194" s="25"/>
      <c r="E194" s="25"/>
      <c r="F194" s="25"/>
      <c r="G194" s="25"/>
      <c r="H194" s="25"/>
      <c r="I194" s="13"/>
      <c r="J194" s="25"/>
      <c r="K194" s="13"/>
      <c r="L194" s="25"/>
      <c r="M194" s="13"/>
      <c r="N194" s="25"/>
      <c r="O194" s="13">
        <v>31500</v>
      </c>
      <c r="P194" s="13"/>
      <c r="Q194" s="25"/>
      <c r="R194" s="13"/>
      <c r="S194" s="13"/>
      <c r="T194" s="2">
        <f t="shared" si="10"/>
        <v>64000</v>
      </c>
      <c r="U194" s="26"/>
      <c r="V194" s="13">
        <v>3034</v>
      </c>
      <c r="W194" s="13"/>
      <c r="X194" s="3">
        <f t="shared" si="12"/>
        <v>67034</v>
      </c>
      <c r="Y194" s="3"/>
      <c r="Z194" s="18"/>
    </row>
    <row r="195" spans="1:26" x14ac:dyDescent="0.2">
      <c r="A195" s="73"/>
      <c r="B195" s="12" t="s">
        <v>190</v>
      </c>
      <c r="C195" s="13"/>
      <c r="D195" s="25"/>
      <c r="E195" s="25"/>
      <c r="F195" s="25"/>
      <c r="G195" s="25"/>
      <c r="H195" s="25"/>
      <c r="I195" s="13"/>
      <c r="J195" s="25"/>
      <c r="K195" s="13"/>
      <c r="L195" s="25"/>
      <c r="M195" s="13"/>
      <c r="N195" s="25"/>
      <c r="O195" s="13"/>
      <c r="P195" s="13"/>
      <c r="Q195" s="25"/>
      <c r="R195" s="13"/>
      <c r="S195" s="13"/>
      <c r="T195" s="2"/>
      <c r="U195" s="26"/>
      <c r="V195" s="13"/>
      <c r="W195" s="13">
        <v>7500</v>
      </c>
      <c r="X195" s="3">
        <f t="shared" si="12"/>
        <v>7500</v>
      </c>
      <c r="Y195" s="3"/>
      <c r="Z195" s="18"/>
    </row>
    <row r="196" spans="1:26" x14ac:dyDescent="0.2">
      <c r="A196" s="73"/>
      <c r="B196" s="12" t="s">
        <v>191</v>
      </c>
      <c r="C196" s="13"/>
      <c r="D196" s="25"/>
      <c r="E196" s="25"/>
      <c r="F196" s="25"/>
      <c r="G196" s="25"/>
      <c r="H196" s="25"/>
      <c r="I196" s="13"/>
      <c r="J196" s="25"/>
      <c r="K196" s="13"/>
      <c r="L196" s="25"/>
      <c r="M196" s="13"/>
      <c r="N196" s="25"/>
      <c r="O196" s="13"/>
      <c r="P196" s="13"/>
      <c r="Q196" s="25"/>
      <c r="R196" s="13"/>
      <c r="S196" s="13"/>
      <c r="T196" s="2"/>
      <c r="U196" s="26"/>
      <c r="V196" s="13"/>
      <c r="W196" s="13">
        <v>0</v>
      </c>
      <c r="X196" s="3">
        <f t="shared" si="12"/>
        <v>0</v>
      </c>
      <c r="Y196" s="3"/>
      <c r="Z196" s="18"/>
    </row>
    <row r="197" spans="1:26" x14ac:dyDescent="0.2">
      <c r="A197" s="73"/>
      <c r="B197" s="12" t="s">
        <v>192</v>
      </c>
      <c r="C197" s="13">
        <v>839723</v>
      </c>
      <c r="D197" s="25">
        <v>3.5</v>
      </c>
      <c r="E197" s="25">
        <v>2</v>
      </c>
      <c r="F197" s="25">
        <v>4</v>
      </c>
      <c r="G197" s="25"/>
      <c r="H197" s="25">
        <v>2</v>
      </c>
      <c r="I197" s="13">
        <v>47195.199999999997</v>
      </c>
      <c r="J197" s="25">
        <v>1</v>
      </c>
      <c r="K197" s="13">
        <v>26312</v>
      </c>
      <c r="L197" s="25">
        <v>1</v>
      </c>
      <c r="M197" s="13"/>
      <c r="N197" s="25"/>
      <c r="O197" s="13"/>
      <c r="P197" s="13"/>
      <c r="Q197" s="25"/>
      <c r="R197" s="13"/>
      <c r="S197" s="13"/>
      <c r="T197" s="2">
        <f t="shared" si="10"/>
        <v>913230.2</v>
      </c>
      <c r="U197" s="26">
        <f t="shared" si="11"/>
        <v>13.5</v>
      </c>
      <c r="V197" s="13">
        <v>269484</v>
      </c>
      <c r="W197" s="13">
        <v>27088</v>
      </c>
      <c r="X197" s="3">
        <f t="shared" si="12"/>
        <v>1209802.2</v>
      </c>
      <c r="Y197" s="3"/>
      <c r="Z197" s="18"/>
    </row>
    <row r="198" spans="1:26" x14ac:dyDescent="0.2">
      <c r="A198" s="73"/>
      <c r="B198" s="12" t="s">
        <v>193</v>
      </c>
      <c r="C198" s="13">
        <v>48134</v>
      </c>
      <c r="D198" s="25">
        <v>0.33</v>
      </c>
      <c r="E198" s="25"/>
      <c r="F198" s="25"/>
      <c r="G198" s="25"/>
      <c r="H198" s="25"/>
      <c r="I198" s="13"/>
      <c r="J198" s="25"/>
      <c r="K198" s="13"/>
      <c r="L198" s="25"/>
      <c r="M198" s="13"/>
      <c r="N198" s="25"/>
      <c r="O198" s="13">
        <v>28000</v>
      </c>
      <c r="P198" s="13"/>
      <c r="Q198" s="25"/>
      <c r="R198" s="13"/>
      <c r="S198" s="13"/>
      <c r="T198" s="2">
        <f t="shared" ref="T198:T260" si="16">SUM(C198,I198,K198,M198,O198,P198,R198,S198)</f>
        <v>76134</v>
      </c>
      <c r="U198" s="26">
        <f t="shared" ref="U198:U261" si="17">SUM(D198,E198,F198,G198,H198,J198,L198,N198,Q198)</f>
        <v>0.33</v>
      </c>
      <c r="V198" s="13">
        <v>4406</v>
      </c>
      <c r="W198" s="13"/>
      <c r="X198" s="3">
        <f t="shared" ref="X198:X261" si="18">SUM(T198,V198,W198)</f>
        <v>80540</v>
      </c>
      <c r="Y198" s="3"/>
      <c r="Z198" s="18"/>
    </row>
    <row r="199" spans="1:26" x14ac:dyDescent="0.2">
      <c r="A199" s="73"/>
      <c r="B199" s="12" t="s">
        <v>194</v>
      </c>
      <c r="C199" s="13"/>
      <c r="D199" s="25"/>
      <c r="E199" s="25"/>
      <c r="F199" s="25"/>
      <c r="G199" s="25"/>
      <c r="H199" s="25"/>
      <c r="I199" s="13"/>
      <c r="J199" s="25"/>
      <c r="K199" s="13"/>
      <c r="L199" s="25"/>
      <c r="M199" s="13"/>
      <c r="N199" s="25"/>
      <c r="O199" s="13"/>
      <c r="P199" s="13"/>
      <c r="Q199" s="25"/>
      <c r="R199" s="13"/>
      <c r="S199" s="13"/>
      <c r="T199" s="2"/>
      <c r="U199" s="26"/>
      <c r="V199" s="13"/>
      <c r="W199" s="13">
        <v>16495</v>
      </c>
      <c r="X199" s="3">
        <f t="shared" si="18"/>
        <v>16495</v>
      </c>
      <c r="Y199" s="3"/>
      <c r="Z199" s="18"/>
    </row>
    <row r="200" spans="1:26" x14ac:dyDescent="0.2">
      <c r="A200" s="73"/>
      <c r="B200" s="12" t="s">
        <v>195</v>
      </c>
      <c r="C200" s="13"/>
      <c r="D200" s="25"/>
      <c r="E200" s="25"/>
      <c r="F200" s="25"/>
      <c r="G200" s="25"/>
      <c r="H200" s="25"/>
      <c r="I200" s="13"/>
      <c r="J200" s="25"/>
      <c r="K200" s="13"/>
      <c r="L200" s="25"/>
      <c r="M200" s="13"/>
      <c r="N200" s="25"/>
      <c r="O200" s="13"/>
      <c r="P200" s="13"/>
      <c r="Q200" s="25"/>
      <c r="R200" s="13"/>
      <c r="S200" s="13"/>
      <c r="T200" s="2"/>
      <c r="U200" s="26"/>
      <c r="V200" s="13"/>
      <c r="W200" s="13">
        <v>0</v>
      </c>
      <c r="X200" s="3">
        <f t="shared" si="18"/>
        <v>0</v>
      </c>
      <c r="Y200" s="3"/>
      <c r="Z200" s="18"/>
    </row>
    <row r="201" spans="1:26" x14ac:dyDescent="0.2">
      <c r="A201" s="73"/>
      <c r="B201" s="12" t="s">
        <v>196</v>
      </c>
      <c r="C201" s="13">
        <v>923013</v>
      </c>
      <c r="D201" s="25">
        <v>5</v>
      </c>
      <c r="E201" s="25">
        <v>4</v>
      </c>
      <c r="F201" s="25"/>
      <c r="G201" s="25"/>
      <c r="H201" s="25"/>
      <c r="I201" s="13"/>
      <c r="J201" s="25"/>
      <c r="K201" s="13">
        <v>24793.599999999999</v>
      </c>
      <c r="L201" s="25">
        <v>1</v>
      </c>
      <c r="M201" s="13"/>
      <c r="N201" s="25"/>
      <c r="O201" s="13"/>
      <c r="P201" s="13">
        <v>3920</v>
      </c>
      <c r="Q201" s="25"/>
      <c r="R201" s="13"/>
      <c r="S201" s="13"/>
      <c r="T201" s="2">
        <f t="shared" si="16"/>
        <v>951726.6</v>
      </c>
      <c r="U201" s="26">
        <f t="shared" si="17"/>
        <v>10</v>
      </c>
      <c r="V201" s="13">
        <v>259673</v>
      </c>
      <c r="W201" s="13">
        <v>37942</v>
      </c>
      <c r="X201" s="3">
        <f t="shared" si="18"/>
        <v>1249341.6000000001</v>
      </c>
      <c r="Y201" s="3"/>
      <c r="Z201" s="18"/>
    </row>
    <row r="202" spans="1:26" x14ac:dyDescent="0.2">
      <c r="A202" s="73"/>
      <c r="B202" s="12" t="s">
        <v>197</v>
      </c>
      <c r="C202" s="13"/>
      <c r="D202" s="25"/>
      <c r="E202" s="25"/>
      <c r="F202" s="25"/>
      <c r="G202" s="25"/>
      <c r="H202" s="25"/>
      <c r="I202" s="13"/>
      <c r="J202" s="25"/>
      <c r="K202" s="13"/>
      <c r="L202" s="25"/>
      <c r="M202" s="13"/>
      <c r="N202" s="25"/>
      <c r="O202" s="13"/>
      <c r="P202" s="13"/>
      <c r="Q202" s="25"/>
      <c r="R202" s="13"/>
      <c r="S202" s="13"/>
      <c r="T202" s="2"/>
      <c r="U202" s="26"/>
      <c r="V202" s="13"/>
      <c r="W202" s="13">
        <v>133680</v>
      </c>
      <c r="X202" s="3">
        <f t="shared" si="18"/>
        <v>133680</v>
      </c>
      <c r="Y202" s="3"/>
      <c r="Z202" s="18"/>
    </row>
    <row r="203" spans="1:26" x14ac:dyDescent="0.2">
      <c r="A203" s="73"/>
      <c r="B203" s="12" t="s">
        <v>198</v>
      </c>
      <c r="C203" s="13">
        <v>32500</v>
      </c>
      <c r="D203" s="25"/>
      <c r="E203" s="25"/>
      <c r="F203" s="25"/>
      <c r="G203" s="25"/>
      <c r="H203" s="25"/>
      <c r="I203" s="13"/>
      <c r="J203" s="25"/>
      <c r="K203" s="13"/>
      <c r="L203" s="25"/>
      <c r="M203" s="13"/>
      <c r="N203" s="25"/>
      <c r="O203" s="13">
        <v>31500</v>
      </c>
      <c r="P203" s="13"/>
      <c r="Q203" s="25"/>
      <c r="R203" s="13"/>
      <c r="S203" s="13"/>
      <c r="T203" s="2">
        <f t="shared" si="16"/>
        <v>64000</v>
      </c>
      <c r="U203" s="26"/>
      <c r="V203" s="13">
        <v>3034</v>
      </c>
      <c r="W203" s="13"/>
      <c r="X203" s="3">
        <f t="shared" si="18"/>
        <v>67034</v>
      </c>
      <c r="Y203" s="3"/>
      <c r="Z203" s="18"/>
    </row>
    <row r="204" spans="1:26" x14ac:dyDescent="0.2">
      <c r="A204" s="73"/>
      <c r="B204" s="12" t="s">
        <v>199</v>
      </c>
      <c r="C204" s="13"/>
      <c r="D204" s="25"/>
      <c r="E204" s="25"/>
      <c r="F204" s="25"/>
      <c r="G204" s="25"/>
      <c r="H204" s="25"/>
      <c r="I204" s="13"/>
      <c r="J204" s="25"/>
      <c r="K204" s="13"/>
      <c r="L204" s="25"/>
      <c r="M204" s="13"/>
      <c r="N204" s="25"/>
      <c r="O204" s="13"/>
      <c r="P204" s="13"/>
      <c r="Q204" s="25"/>
      <c r="R204" s="13"/>
      <c r="S204" s="13"/>
      <c r="T204" s="2"/>
      <c r="U204" s="26"/>
      <c r="V204" s="13"/>
      <c r="W204" s="13">
        <v>0</v>
      </c>
      <c r="X204" s="3">
        <f t="shared" si="18"/>
        <v>0</v>
      </c>
      <c r="Y204" s="3"/>
      <c r="Z204" s="18"/>
    </row>
    <row r="205" spans="1:26" x14ac:dyDescent="0.2">
      <c r="A205" s="73"/>
      <c r="B205" s="12" t="s">
        <v>200</v>
      </c>
      <c r="C205" s="13">
        <v>88960</v>
      </c>
      <c r="D205" s="25"/>
      <c r="E205" s="25">
        <v>1</v>
      </c>
      <c r="F205" s="25"/>
      <c r="G205" s="25"/>
      <c r="H205" s="25"/>
      <c r="I205" s="13"/>
      <c r="J205" s="25"/>
      <c r="K205" s="13"/>
      <c r="L205" s="25"/>
      <c r="M205" s="13"/>
      <c r="N205" s="25"/>
      <c r="O205" s="13"/>
      <c r="P205" s="13"/>
      <c r="Q205" s="25"/>
      <c r="R205" s="13"/>
      <c r="S205" s="13"/>
      <c r="T205" s="2">
        <f t="shared" si="16"/>
        <v>88960</v>
      </c>
      <c r="U205" s="26">
        <f t="shared" si="17"/>
        <v>1</v>
      </c>
      <c r="V205" s="13">
        <v>25462</v>
      </c>
      <c r="W205" s="13"/>
      <c r="X205" s="3">
        <f t="shared" si="18"/>
        <v>114422</v>
      </c>
      <c r="Y205" s="3"/>
      <c r="Z205" s="18"/>
    </row>
    <row r="206" spans="1:26" x14ac:dyDescent="0.2">
      <c r="A206" s="73"/>
      <c r="B206" s="12" t="s">
        <v>201</v>
      </c>
      <c r="C206" s="13"/>
      <c r="D206" s="25"/>
      <c r="E206" s="25"/>
      <c r="F206" s="25"/>
      <c r="G206" s="25"/>
      <c r="H206" s="25"/>
      <c r="I206" s="13"/>
      <c r="J206" s="25"/>
      <c r="K206" s="13"/>
      <c r="L206" s="25"/>
      <c r="M206" s="13"/>
      <c r="N206" s="25"/>
      <c r="O206" s="13"/>
      <c r="P206" s="13"/>
      <c r="Q206" s="25"/>
      <c r="R206" s="13"/>
      <c r="S206" s="13"/>
      <c r="T206" s="2"/>
      <c r="U206" s="26"/>
      <c r="V206" s="13"/>
      <c r="W206" s="13">
        <v>8500</v>
      </c>
      <c r="X206" s="3">
        <f t="shared" si="18"/>
        <v>8500</v>
      </c>
      <c r="Y206" s="3"/>
      <c r="Z206" s="18"/>
    </row>
    <row r="207" spans="1:26" x14ac:dyDescent="0.2">
      <c r="A207" s="73"/>
      <c r="B207" s="12" t="s">
        <v>202</v>
      </c>
      <c r="C207" s="13">
        <v>486694</v>
      </c>
      <c r="D207" s="25"/>
      <c r="E207" s="25">
        <v>2</v>
      </c>
      <c r="F207" s="25">
        <v>4</v>
      </c>
      <c r="G207" s="25"/>
      <c r="H207" s="25">
        <v>2</v>
      </c>
      <c r="I207" s="13"/>
      <c r="J207" s="25"/>
      <c r="K207" s="13">
        <v>25178.400000000001</v>
      </c>
      <c r="L207" s="25">
        <v>1</v>
      </c>
      <c r="M207" s="13"/>
      <c r="N207" s="25"/>
      <c r="O207" s="13"/>
      <c r="P207" s="13">
        <v>2302</v>
      </c>
      <c r="Q207" s="25"/>
      <c r="R207" s="13"/>
      <c r="S207" s="13"/>
      <c r="T207" s="2">
        <f t="shared" si="16"/>
        <v>514174.4</v>
      </c>
      <c r="U207" s="26">
        <f t="shared" si="17"/>
        <v>9</v>
      </c>
      <c r="V207" s="13">
        <v>186730</v>
      </c>
      <c r="W207" s="13">
        <v>25000</v>
      </c>
      <c r="X207" s="3">
        <f t="shared" si="18"/>
        <v>725904.4</v>
      </c>
      <c r="Y207" s="3"/>
      <c r="Z207" s="18"/>
    </row>
    <row r="208" spans="1:26" x14ac:dyDescent="0.2">
      <c r="A208" s="73"/>
      <c r="B208" s="12" t="s">
        <v>203</v>
      </c>
      <c r="C208" s="13">
        <v>28400</v>
      </c>
      <c r="D208" s="25"/>
      <c r="E208" s="25"/>
      <c r="F208" s="25"/>
      <c r="G208" s="25"/>
      <c r="H208" s="25"/>
      <c r="I208" s="13"/>
      <c r="J208" s="25"/>
      <c r="K208" s="13"/>
      <c r="L208" s="25"/>
      <c r="M208" s="13"/>
      <c r="N208" s="25"/>
      <c r="O208" s="13">
        <v>13589</v>
      </c>
      <c r="P208" s="13"/>
      <c r="Q208" s="25"/>
      <c r="R208" s="13"/>
      <c r="S208" s="13"/>
      <c r="T208" s="2">
        <f t="shared" si="16"/>
        <v>41989</v>
      </c>
      <c r="U208" s="26"/>
      <c r="V208" s="13">
        <v>2586</v>
      </c>
      <c r="W208" s="13"/>
      <c r="X208" s="3">
        <f t="shared" si="18"/>
        <v>44575</v>
      </c>
      <c r="Y208" s="3"/>
      <c r="Z208" s="18"/>
    </row>
    <row r="209" spans="1:30" x14ac:dyDescent="0.2">
      <c r="A209" s="73"/>
      <c r="B209" s="12" t="s">
        <v>204</v>
      </c>
      <c r="C209" s="13">
        <v>628911.5</v>
      </c>
      <c r="D209" s="25">
        <v>2.5</v>
      </c>
      <c r="E209" s="25">
        <v>2</v>
      </c>
      <c r="F209" s="25">
        <v>3</v>
      </c>
      <c r="G209" s="25"/>
      <c r="H209" s="25"/>
      <c r="I209" s="13"/>
      <c r="J209" s="25"/>
      <c r="K209" s="13">
        <v>25958.400000000001</v>
      </c>
      <c r="L209" s="25">
        <v>1</v>
      </c>
      <c r="M209" s="13">
        <v>39249.599999999999</v>
      </c>
      <c r="N209" s="25">
        <v>1</v>
      </c>
      <c r="O209" s="13"/>
      <c r="P209" s="13"/>
      <c r="Q209" s="25"/>
      <c r="R209" s="13"/>
      <c r="S209" s="13"/>
      <c r="T209" s="2">
        <f t="shared" si="16"/>
        <v>694119.5</v>
      </c>
      <c r="U209" s="26">
        <f t="shared" si="17"/>
        <v>9.5</v>
      </c>
      <c r="V209" s="13">
        <v>217780</v>
      </c>
      <c r="W209" s="13">
        <v>20756</v>
      </c>
      <c r="X209" s="3">
        <f t="shared" si="18"/>
        <v>932655.5</v>
      </c>
      <c r="Y209" s="3"/>
      <c r="Z209" s="18"/>
    </row>
    <row r="210" spans="1:30" x14ac:dyDescent="0.2">
      <c r="A210" s="73"/>
      <c r="B210" s="12" t="s">
        <v>205</v>
      </c>
      <c r="C210" s="13"/>
      <c r="D210" s="25"/>
      <c r="E210" s="25"/>
      <c r="F210" s="25"/>
      <c r="G210" s="25"/>
      <c r="H210" s="25"/>
      <c r="I210" s="13"/>
      <c r="J210" s="25"/>
      <c r="K210" s="13"/>
      <c r="L210" s="25"/>
      <c r="M210" s="13"/>
      <c r="N210" s="25"/>
      <c r="O210" s="13"/>
      <c r="P210" s="13">
        <v>4225</v>
      </c>
      <c r="Q210" s="25"/>
      <c r="R210" s="13">
        <v>5000</v>
      </c>
      <c r="S210" s="13"/>
      <c r="T210" s="2">
        <f t="shared" si="16"/>
        <v>9225</v>
      </c>
      <c r="U210" s="26"/>
      <c r="V210" s="13">
        <v>819</v>
      </c>
      <c r="W210" s="13">
        <v>5000</v>
      </c>
      <c r="X210" s="3">
        <f t="shared" si="18"/>
        <v>15044</v>
      </c>
      <c r="Y210" s="3"/>
      <c r="Z210" s="18"/>
    </row>
    <row r="211" spans="1:30" x14ac:dyDescent="0.2">
      <c r="A211" s="73"/>
      <c r="B211" s="12" t="s">
        <v>206</v>
      </c>
      <c r="C211" s="13">
        <v>34500</v>
      </c>
      <c r="D211" s="25"/>
      <c r="E211" s="25"/>
      <c r="F211" s="25"/>
      <c r="G211" s="25"/>
      <c r="H211" s="25"/>
      <c r="I211" s="13"/>
      <c r="J211" s="25"/>
      <c r="K211" s="13"/>
      <c r="L211" s="25"/>
      <c r="M211" s="13"/>
      <c r="N211" s="25"/>
      <c r="O211" s="13">
        <v>17500</v>
      </c>
      <c r="P211" s="13"/>
      <c r="Q211" s="25"/>
      <c r="R211" s="13"/>
      <c r="S211" s="13"/>
      <c r="T211" s="2">
        <f t="shared" si="16"/>
        <v>52000</v>
      </c>
      <c r="U211" s="26"/>
      <c r="V211" s="13">
        <v>3146</v>
      </c>
      <c r="W211" s="13"/>
      <c r="X211" s="3">
        <f t="shared" si="18"/>
        <v>55146</v>
      </c>
      <c r="Y211" s="3"/>
      <c r="Z211" s="18"/>
    </row>
    <row r="212" spans="1:30" x14ac:dyDescent="0.2">
      <c r="A212" s="73"/>
      <c r="B212" s="12" t="s">
        <v>207</v>
      </c>
      <c r="C212" s="13"/>
      <c r="D212" s="25"/>
      <c r="E212" s="25"/>
      <c r="F212" s="25"/>
      <c r="G212" s="25"/>
      <c r="H212" s="25"/>
      <c r="I212" s="13"/>
      <c r="J212" s="25"/>
      <c r="K212" s="13"/>
      <c r="L212" s="25"/>
      <c r="M212" s="13"/>
      <c r="N212" s="25"/>
      <c r="O212" s="13"/>
      <c r="P212" s="13"/>
      <c r="Q212" s="25"/>
      <c r="R212" s="13"/>
      <c r="S212" s="13"/>
      <c r="T212" s="2"/>
      <c r="U212" s="26"/>
      <c r="V212" s="13"/>
      <c r="W212" s="13">
        <v>19000</v>
      </c>
      <c r="X212" s="3">
        <f t="shared" si="18"/>
        <v>19000</v>
      </c>
      <c r="Y212" s="3"/>
      <c r="Z212" s="18"/>
    </row>
    <row r="213" spans="1:30" x14ac:dyDescent="0.2">
      <c r="A213" s="73"/>
      <c r="B213" s="12" t="s">
        <v>208</v>
      </c>
      <c r="C213" s="13">
        <v>727329.5</v>
      </c>
      <c r="D213" s="25">
        <v>0.5</v>
      </c>
      <c r="E213" s="25">
        <v>5</v>
      </c>
      <c r="F213" s="25">
        <v>3</v>
      </c>
      <c r="G213" s="25"/>
      <c r="H213" s="25">
        <v>2</v>
      </c>
      <c r="I213" s="13">
        <v>64727</v>
      </c>
      <c r="J213" s="25">
        <v>1</v>
      </c>
      <c r="K213" s="13">
        <v>25376</v>
      </c>
      <c r="L213" s="25">
        <v>1</v>
      </c>
      <c r="M213" s="13"/>
      <c r="N213" s="25"/>
      <c r="O213" s="13"/>
      <c r="P213" s="13">
        <v>5270</v>
      </c>
      <c r="Q213" s="25"/>
      <c r="R213" s="13"/>
      <c r="S213" s="13"/>
      <c r="T213" s="2">
        <f t="shared" si="16"/>
        <v>822702.5</v>
      </c>
      <c r="U213" s="26">
        <f t="shared" si="17"/>
        <v>12.5</v>
      </c>
      <c r="V213" s="13">
        <v>262494</v>
      </c>
      <c r="W213" s="13">
        <v>38000</v>
      </c>
      <c r="X213" s="3">
        <f t="shared" si="18"/>
        <v>1123196.5</v>
      </c>
      <c r="Y213" s="3"/>
      <c r="Z213" s="18"/>
    </row>
    <row r="214" spans="1:30" x14ac:dyDescent="0.2">
      <c r="A214" s="73"/>
      <c r="B214" s="12" t="s">
        <v>209</v>
      </c>
      <c r="C214" s="13"/>
      <c r="D214" s="25"/>
      <c r="E214" s="25"/>
      <c r="F214" s="25"/>
      <c r="G214" s="25"/>
      <c r="H214" s="25"/>
      <c r="I214" s="13"/>
      <c r="J214" s="25"/>
      <c r="K214" s="13"/>
      <c r="L214" s="25"/>
      <c r="M214" s="13"/>
      <c r="N214" s="25"/>
      <c r="O214" s="13"/>
      <c r="P214" s="13"/>
      <c r="Q214" s="25"/>
      <c r="R214" s="13"/>
      <c r="S214" s="13"/>
      <c r="T214" s="2"/>
      <c r="U214" s="26"/>
      <c r="V214" s="13"/>
      <c r="W214" s="13">
        <v>3500</v>
      </c>
      <c r="X214" s="3">
        <f t="shared" si="18"/>
        <v>3500</v>
      </c>
      <c r="Y214" s="3"/>
      <c r="Z214" s="18"/>
    </row>
    <row r="215" spans="1:30" x14ac:dyDescent="0.2">
      <c r="A215" s="73"/>
      <c r="B215" s="12" t="s">
        <v>210</v>
      </c>
      <c r="C215" s="13">
        <v>96268</v>
      </c>
      <c r="D215" s="25"/>
      <c r="E215" s="25"/>
      <c r="F215" s="25"/>
      <c r="G215" s="25"/>
      <c r="H215" s="25"/>
      <c r="I215" s="13"/>
      <c r="J215" s="25"/>
      <c r="K215" s="13"/>
      <c r="L215" s="25"/>
      <c r="M215" s="13"/>
      <c r="N215" s="25"/>
      <c r="O215" s="13">
        <v>13761</v>
      </c>
      <c r="P215" s="13"/>
      <c r="Q215" s="25"/>
      <c r="R215" s="13"/>
      <c r="S215" s="13"/>
      <c r="T215" s="2">
        <f t="shared" si="16"/>
        <v>110029</v>
      </c>
      <c r="U215" s="26"/>
      <c r="V215" s="13">
        <v>8613</v>
      </c>
      <c r="W215" s="13"/>
      <c r="X215" s="3">
        <f t="shared" si="18"/>
        <v>118642</v>
      </c>
      <c r="Y215" s="3"/>
      <c r="Z215" s="18"/>
    </row>
    <row r="216" spans="1:30" x14ac:dyDescent="0.2">
      <c r="A216" s="74"/>
      <c r="B216" s="46" t="s">
        <v>211</v>
      </c>
      <c r="C216" s="47"/>
      <c r="D216" s="28"/>
      <c r="E216" s="28"/>
      <c r="F216" s="28"/>
      <c r="G216" s="28"/>
      <c r="H216" s="28"/>
      <c r="I216" s="47"/>
      <c r="J216" s="28"/>
      <c r="K216" s="47"/>
      <c r="L216" s="28"/>
      <c r="M216" s="47"/>
      <c r="N216" s="28"/>
      <c r="O216" s="47"/>
      <c r="P216" s="47"/>
      <c r="Q216" s="28"/>
      <c r="R216" s="47"/>
      <c r="S216" s="47"/>
      <c r="T216" s="5"/>
      <c r="U216" s="29"/>
      <c r="V216" s="47"/>
      <c r="W216" s="47">
        <v>19000</v>
      </c>
      <c r="X216" s="6">
        <f t="shared" si="18"/>
        <v>19000</v>
      </c>
      <c r="Y216" s="6">
        <f>SUM(T187:T216)</f>
        <v>6041221.9399999995</v>
      </c>
      <c r="Z216" s="19">
        <f t="shared" ref="Z216:AC216" si="19">SUM(U187:U216)</f>
        <v>76.91</v>
      </c>
      <c r="AA216" s="6">
        <f t="shared" si="19"/>
        <v>1761093</v>
      </c>
      <c r="AB216" s="6">
        <f t="shared" si="19"/>
        <v>622225</v>
      </c>
      <c r="AC216" s="6">
        <f t="shared" si="19"/>
        <v>8424539.9399999995</v>
      </c>
      <c r="AD216" s="6"/>
    </row>
    <row r="217" spans="1:30" x14ac:dyDescent="0.2">
      <c r="A217" s="75" t="s">
        <v>329</v>
      </c>
      <c r="B217" s="8" t="s">
        <v>212</v>
      </c>
      <c r="C217" s="48">
        <v>139321</v>
      </c>
      <c r="D217" s="37">
        <v>1</v>
      </c>
      <c r="E217" s="37"/>
      <c r="F217" s="37"/>
      <c r="G217" s="37"/>
      <c r="H217" s="37"/>
      <c r="I217" s="48">
        <v>57012.800000000003</v>
      </c>
      <c r="J217" s="37">
        <v>1</v>
      </c>
      <c r="K217" s="48"/>
      <c r="L217" s="37"/>
      <c r="M217" s="48"/>
      <c r="N217" s="37"/>
      <c r="O217" s="48"/>
      <c r="P217" s="48"/>
      <c r="Q217" s="37"/>
      <c r="R217" s="48">
        <v>8011</v>
      </c>
      <c r="S217" s="48"/>
      <c r="T217" s="9">
        <f t="shared" si="16"/>
        <v>204344.8</v>
      </c>
      <c r="U217" s="38">
        <f t="shared" si="17"/>
        <v>2</v>
      </c>
      <c r="V217" s="9">
        <v>54949</v>
      </c>
      <c r="W217" s="9">
        <v>25740</v>
      </c>
      <c r="X217" s="10">
        <f t="shared" si="18"/>
        <v>285033.8</v>
      </c>
      <c r="Y217" s="10"/>
      <c r="Z217" s="39"/>
      <c r="AA217" s="40"/>
      <c r="AB217" s="40"/>
      <c r="AC217" s="40"/>
      <c r="AD217" s="40"/>
    </row>
    <row r="218" spans="1:30" x14ac:dyDescent="0.2">
      <c r="A218" s="73"/>
      <c r="B218" s="12" t="s">
        <v>213</v>
      </c>
      <c r="C218" s="13"/>
      <c r="D218" s="25"/>
      <c r="E218" s="25"/>
      <c r="F218" s="25"/>
      <c r="G218" s="25"/>
      <c r="H218" s="25"/>
      <c r="I218" s="13"/>
      <c r="J218" s="25"/>
      <c r="K218" s="13"/>
      <c r="L218" s="25"/>
      <c r="M218" s="13"/>
      <c r="N218" s="25"/>
      <c r="O218" s="13">
        <v>8895</v>
      </c>
      <c r="P218" s="13"/>
      <c r="Q218" s="25"/>
      <c r="R218" s="13">
        <v>500</v>
      </c>
      <c r="S218" s="13"/>
      <c r="T218" s="2">
        <f t="shared" si="16"/>
        <v>9395</v>
      </c>
      <c r="U218" s="26">
        <f t="shared" si="17"/>
        <v>0</v>
      </c>
      <c r="V218" s="13">
        <v>86</v>
      </c>
      <c r="W218" s="13"/>
      <c r="X218" s="3">
        <f t="shared" si="18"/>
        <v>9481</v>
      </c>
      <c r="Y218" s="3"/>
      <c r="Z218" s="18"/>
    </row>
    <row r="219" spans="1:30" x14ac:dyDescent="0.2">
      <c r="A219" s="73"/>
      <c r="B219" s="12" t="s">
        <v>214</v>
      </c>
      <c r="C219" s="13"/>
      <c r="D219" s="25"/>
      <c r="E219" s="25"/>
      <c r="F219" s="25"/>
      <c r="G219" s="25"/>
      <c r="H219" s="25"/>
      <c r="I219" s="13">
        <v>61532</v>
      </c>
      <c r="J219" s="25">
        <v>1</v>
      </c>
      <c r="K219" s="13"/>
      <c r="L219" s="25"/>
      <c r="M219" s="13"/>
      <c r="N219" s="25"/>
      <c r="O219" s="13"/>
      <c r="P219" s="13"/>
      <c r="Q219" s="25"/>
      <c r="R219" s="13">
        <v>19490</v>
      </c>
      <c r="S219" s="13"/>
      <c r="T219" s="2">
        <f t="shared" si="16"/>
        <v>81022</v>
      </c>
      <c r="U219" s="26">
        <f t="shared" si="17"/>
        <v>1</v>
      </c>
      <c r="V219" s="13">
        <v>22237</v>
      </c>
      <c r="W219" s="13">
        <v>2000</v>
      </c>
      <c r="X219" s="3">
        <f t="shared" si="18"/>
        <v>105259</v>
      </c>
      <c r="Y219" s="3"/>
      <c r="Z219" s="18"/>
    </row>
    <row r="220" spans="1:30" x14ac:dyDescent="0.2">
      <c r="A220" s="73"/>
      <c r="B220" s="12" t="s">
        <v>215</v>
      </c>
      <c r="C220" s="13">
        <v>77111</v>
      </c>
      <c r="D220" s="25"/>
      <c r="E220" s="25"/>
      <c r="F220" s="25">
        <v>2</v>
      </c>
      <c r="G220" s="25"/>
      <c r="H220" s="25"/>
      <c r="I220" s="13"/>
      <c r="J220" s="25">
        <v>1</v>
      </c>
      <c r="K220" s="13"/>
      <c r="L220" s="25"/>
      <c r="M220" s="13"/>
      <c r="N220" s="25"/>
      <c r="O220" s="13"/>
      <c r="P220" s="13"/>
      <c r="Q220" s="25"/>
      <c r="R220" s="13"/>
      <c r="S220" s="13"/>
      <c r="T220" s="2">
        <f t="shared" si="16"/>
        <v>77111</v>
      </c>
      <c r="U220" s="26">
        <f t="shared" si="17"/>
        <v>3</v>
      </c>
      <c r="V220" s="13">
        <v>23221</v>
      </c>
      <c r="W220" s="13">
        <v>16000</v>
      </c>
      <c r="X220" s="3">
        <f t="shared" si="18"/>
        <v>116332</v>
      </c>
      <c r="Y220" s="3"/>
      <c r="Z220" s="18"/>
    </row>
    <row r="221" spans="1:30" x14ac:dyDescent="0.2">
      <c r="A221" s="73"/>
      <c r="B221" s="12" t="s">
        <v>216</v>
      </c>
      <c r="C221" s="13"/>
      <c r="D221" s="25"/>
      <c r="E221" s="25"/>
      <c r="F221" s="25"/>
      <c r="G221" s="25"/>
      <c r="H221" s="25"/>
      <c r="I221" s="13"/>
      <c r="J221" s="25"/>
      <c r="K221" s="13"/>
      <c r="L221" s="25"/>
      <c r="M221" s="13"/>
      <c r="N221" s="25"/>
      <c r="O221" s="13"/>
      <c r="P221" s="13">
        <v>15000</v>
      </c>
      <c r="Q221" s="25"/>
      <c r="R221" s="13"/>
      <c r="S221" s="13"/>
      <c r="T221" s="2">
        <f t="shared" si="16"/>
        <v>15000</v>
      </c>
      <c r="U221" s="26">
        <f t="shared" si="17"/>
        <v>0</v>
      </c>
      <c r="V221" s="13">
        <v>1332</v>
      </c>
      <c r="W221" s="13">
        <v>2000</v>
      </c>
      <c r="X221" s="3">
        <f t="shared" si="18"/>
        <v>18332</v>
      </c>
      <c r="Y221" s="3"/>
      <c r="Z221" s="18"/>
    </row>
    <row r="222" spans="1:30" x14ac:dyDescent="0.2">
      <c r="A222" s="73"/>
      <c r="B222" s="12" t="s">
        <v>217</v>
      </c>
      <c r="C222" s="7"/>
      <c r="D222" s="25"/>
      <c r="E222" s="25"/>
      <c r="F222" s="25"/>
      <c r="G222" s="25"/>
      <c r="H222" s="25"/>
      <c r="I222" s="7"/>
      <c r="J222" s="25"/>
      <c r="K222" s="7"/>
      <c r="L222" s="25"/>
      <c r="M222" s="7"/>
      <c r="N222" s="25"/>
      <c r="O222" s="7"/>
      <c r="P222" s="7"/>
      <c r="Q222" s="25"/>
      <c r="R222" s="7"/>
      <c r="S222" s="7"/>
      <c r="T222" s="2">
        <f t="shared" si="16"/>
        <v>0</v>
      </c>
      <c r="U222" s="26">
        <f t="shared" si="17"/>
        <v>0</v>
      </c>
      <c r="V222" s="2"/>
      <c r="W222" s="2">
        <v>90000</v>
      </c>
      <c r="X222" s="3">
        <f t="shared" si="18"/>
        <v>90000</v>
      </c>
      <c r="Y222" s="3"/>
      <c r="Z222" s="18"/>
    </row>
    <row r="223" spans="1:30" x14ac:dyDescent="0.2">
      <c r="A223" s="73"/>
      <c r="B223" s="12" t="s">
        <v>218</v>
      </c>
      <c r="C223" s="13"/>
      <c r="D223" s="25"/>
      <c r="E223" s="25"/>
      <c r="F223" s="25"/>
      <c r="G223" s="25"/>
      <c r="H223" s="25"/>
      <c r="I223" s="13">
        <v>23712</v>
      </c>
      <c r="J223" s="25">
        <v>0.71250000000000002</v>
      </c>
      <c r="K223" s="13">
        <v>24960</v>
      </c>
      <c r="L223" s="25">
        <v>1</v>
      </c>
      <c r="M223" s="13"/>
      <c r="N223" s="25"/>
      <c r="O223" s="13"/>
      <c r="P223" s="13">
        <v>6959</v>
      </c>
      <c r="Q223" s="25"/>
      <c r="R223" s="13"/>
      <c r="S223" s="13"/>
      <c r="T223" s="2">
        <f t="shared" si="16"/>
        <v>55631</v>
      </c>
      <c r="U223" s="26">
        <f t="shared" si="17"/>
        <v>1.7124999999999999</v>
      </c>
      <c r="V223" s="13">
        <v>29593</v>
      </c>
      <c r="W223" s="13">
        <v>13953</v>
      </c>
      <c r="X223" s="3">
        <f t="shared" si="18"/>
        <v>99177</v>
      </c>
      <c r="Y223" s="3"/>
      <c r="Z223" s="18"/>
    </row>
    <row r="224" spans="1:30" x14ac:dyDescent="0.2">
      <c r="A224" s="73"/>
      <c r="B224" s="12" t="s">
        <v>219</v>
      </c>
      <c r="C224" s="13">
        <v>348626</v>
      </c>
      <c r="D224" s="25">
        <v>2</v>
      </c>
      <c r="E224" s="25"/>
      <c r="F224" s="25">
        <v>3</v>
      </c>
      <c r="G224" s="25"/>
      <c r="H224" s="25"/>
      <c r="I224" s="13"/>
      <c r="J224" s="25"/>
      <c r="K224" s="13"/>
      <c r="L224" s="25"/>
      <c r="M224" s="13"/>
      <c r="N224" s="25"/>
      <c r="O224" s="13"/>
      <c r="P224" s="13">
        <v>1000</v>
      </c>
      <c r="Q224" s="25"/>
      <c r="R224" s="13"/>
      <c r="S224" s="13"/>
      <c r="T224" s="2">
        <f t="shared" si="16"/>
        <v>349626</v>
      </c>
      <c r="U224" s="26">
        <f t="shared" si="17"/>
        <v>5</v>
      </c>
      <c r="V224" s="13">
        <v>109750</v>
      </c>
      <c r="W224" s="13">
        <v>11000</v>
      </c>
      <c r="X224" s="3">
        <f t="shared" si="18"/>
        <v>470376</v>
      </c>
      <c r="Y224" s="3"/>
      <c r="Z224" s="18"/>
    </row>
    <row r="225" spans="1:26" x14ac:dyDescent="0.2">
      <c r="A225" s="73"/>
      <c r="B225" s="12" t="s">
        <v>220</v>
      </c>
      <c r="C225" s="13"/>
      <c r="D225" s="25"/>
      <c r="E225" s="25"/>
      <c r="F225" s="25"/>
      <c r="G225" s="25"/>
      <c r="H225" s="25"/>
      <c r="I225" s="13"/>
      <c r="J225" s="25"/>
      <c r="K225" s="13"/>
      <c r="L225" s="25"/>
      <c r="M225" s="13"/>
      <c r="N225" s="25"/>
      <c r="O225" s="13"/>
      <c r="P225" s="13"/>
      <c r="Q225" s="25"/>
      <c r="R225" s="13"/>
      <c r="S225" s="13"/>
      <c r="T225" s="2"/>
      <c r="U225" s="26"/>
      <c r="V225" s="13"/>
      <c r="W225" s="13">
        <v>0</v>
      </c>
      <c r="X225" s="3">
        <f t="shared" si="18"/>
        <v>0</v>
      </c>
      <c r="Y225" s="3"/>
      <c r="Z225" s="18"/>
    </row>
    <row r="226" spans="1:26" x14ac:dyDescent="0.2">
      <c r="A226" s="73"/>
      <c r="B226" s="12" t="s">
        <v>221</v>
      </c>
      <c r="C226" s="13">
        <v>15000</v>
      </c>
      <c r="D226" s="25"/>
      <c r="E226" s="25"/>
      <c r="F226" s="25"/>
      <c r="G226" s="25"/>
      <c r="H226" s="25"/>
      <c r="I226" s="13"/>
      <c r="J226" s="25"/>
      <c r="K226" s="13"/>
      <c r="L226" s="25"/>
      <c r="M226" s="13"/>
      <c r="N226" s="25"/>
      <c r="O226" s="13"/>
      <c r="P226" s="13">
        <v>13500</v>
      </c>
      <c r="Q226" s="25"/>
      <c r="R226" s="13">
        <v>72500</v>
      </c>
      <c r="S226" s="13"/>
      <c r="T226" s="2">
        <f t="shared" si="16"/>
        <v>101000</v>
      </c>
      <c r="U226" s="26"/>
      <c r="V226" s="13">
        <v>8969</v>
      </c>
      <c r="W226" s="13"/>
      <c r="X226" s="3">
        <f t="shared" si="18"/>
        <v>109969</v>
      </c>
      <c r="Y226" s="3"/>
      <c r="Z226" s="18"/>
    </row>
    <row r="227" spans="1:26" x14ac:dyDescent="0.2">
      <c r="A227" s="73"/>
      <c r="B227" s="12" t="s">
        <v>222</v>
      </c>
      <c r="C227" s="13"/>
      <c r="D227" s="25"/>
      <c r="E227" s="25"/>
      <c r="F227" s="25"/>
      <c r="G227" s="25"/>
      <c r="H227" s="25"/>
      <c r="I227" s="13"/>
      <c r="J227" s="25"/>
      <c r="K227" s="13"/>
      <c r="L227" s="25"/>
      <c r="M227" s="13"/>
      <c r="N227" s="25"/>
      <c r="O227" s="13"/>
      <c r="P227" s="13"/>
      <c r="Q227" s="25"/>
      <c r="R227" s="13"/>
      <c r="S227" s="13"/>
      <c r="T227" s="2"/>
      <c r="U227" s="26"/>
      <c r="V227" s="13"/>
      <c r="W227" s="13">
        <v>4000</v>
      </c>
      <c r="X227" s="3">
        <f t="shared" si="18"/>
        <v>4000</v>
      </c>
      <c r="Y227" s="3"/>
      <c r="Z227" s="18"/>
    </row>
    <row r="228" spans="1:26" x14ac:dyDescent="0.2">
      <c r="A228" s="73"/>
      <c r="B228" s="12" t="s">
        <v>223</v>
      </c>
      <c r="C228" s="13">
        <v>147446</v>
      </c>
      <c r="D228" s="25"/>
      <c r="E228" s="25">
        <v>1</v>
      </c>
      <c r="F228" s="25">
        <v>1</v>
      </c>
      <c r="G228" s="25"/>
      <c r="H228" s="25"/>
      <c r="I228" s="13"/>
      <c r="J228" s="25"/>
      <c r="K228" s="13"/>
      <c r="L228" s="25"/>
      <c r="M228" s="13"/>
      <c r="N228" s="25"/>
      <c r="O228" s="13"/>
      <c r="P228" s="13">
        <v>1000</v>
      </c>
      <c r="Q228" s="25"/>
      <c r="R228" s="13">
        <v>2500</v>
      </c>
      <c r="S228" s="13"/>
      <c r="T228" s="2">
        <f t="shared" si="16"/>
        <v>150946</v>
      </c>
      <c r="U228" s="26">
        <f t="shared" si="17"/>
        <v>2</v>
      </c>
      <c r="V228" s="13">
        <v>46089</v>
      </c>
      <c r="W228" s="13">
        <v>11000</v>
      </c>
      <c r="X228" s="3">
        <f t="shared" si="18"/>
        <v>208035</v>
      </c>
      <c r="Y228" s="3"/>
      <c r="Z228" s="18"/>
    </row>
    <row r="229" spans="1:26" x14ac:dyDescent="0.2">
      <c r="A229" s="73"/>
      <c r="B229" s="12" t="s">
        <v>224</v>
      </c>
      <c r="C229" s="13">
        <v>35000</v>
      </c>
      <c r="D229" s="25"/>
      <c r="E229" s="25"/>
      <c r="F229" s="25"/>
      <c r="G229" s="25"/>
      <c r="H229" s="25"/>
      <c r="I229" s="13"/>
      <c r="J229" s="25"/>
      <c r="K229" s="13"/>
      <c r="L229" s="25"/>
      <c r="M229" s="13"/>
      <c r="N229" s="25"/>
      <c r="O229" s="13">
        <v>6750</v>
      </c>
      <c r="P229" s="13">
        <v>5500</v>
      </c>
      <c r="Q229" s="25"/>
      <c r="R229" s="13"/>
      <c r="S229" s="13"/>
      <c r="T229" s="2">
        <f t="shared" si="16"/>
        <v>47250</v>
      </c>
      <c r="U229" s="26"/>
      <c r="V229" s="13">
        <v>3628</v>
      </c>
      <c r="W229" s="13"/>
      <c r="X229" s="3">
        <f t="shared" si="18"/>
        <v>50878</v>
      </c>
      <c r="Y229" s="3"/>
      <c r="Z229" s="18"/>
    </row>
    <row r="230" spans="1:26" x14ac:dyDescent="0.2">
      <c r="A230" s="73"/>
      <c r="B230" s="12" t="s">
        <v>225</v>
      </c>
      <c r="C230" s="13"/>
      <c r="D230" s="25"/>
      <c r="E230" s="25"/>
      <c r="F230" s="25"/>
      <c r="G230" s="25"/>
      <c r="H230" s="25"/>
      <c r="I230" s="13"/>
      <c r="J230" s="25"/>
      <c r="K230" s="13"/>
      <c r="L230" s="25"/>
      <c r="M230" s="13"/>
      <c r="N230" s="25"/>
      <c r="O230" s="13"/>
      <c r="P230" s="13"/>
      <c r="Q230" s="25"/>
      <c r="R230" s="13"/>
      <c r="S230" s="13"/>
      <c r="T230" s="2"/>
      <c r="U230" s="26"/>
      <c r="V230" s="13"/>
      <c r="W230" s="13">
        <v>3200</v>
      </c>
      <c r="X230" s="3">
        <f t="shared" si="18"/>
        <v>3200</v>
      </c>
      <c r="Y230" s="3"/>
      <c r="Z230" s="18"/>
    </row>
    <row r="231" spans="1:26" x14ac:dyDescent="0.2">
      <c r="A231" s="73"/>
      <c r="B231" s="12" t="s">
        <v>226</v>
      </c>
      <c r="C231" s="13">
        <v>135826</v>
      </c>
      <c r="D231" s="25"/>
      <c r="E231" s="25"/>
      <c r="F231" s="25">
        <v>2</v>
      </c>
      <c r="G231" s="25"/>
      <c r="H231" s="25"/>
      <c r="I231" s="13"/>
      <c r="J231" s="25"/>
      <c r="K231" s="13"/>
      <c r="L231" s="25"/>
      <c r="M231" s="13"/>
      <c r="N231" s="25"/>
      <c r="O231" s="13"/>
      <c r="P231" s="13">
        <v>1000</v>
      </c>
      <c r="Q231" s="25"/>
      <c r="R231" s="13"/>
      <c r="S231" s="13"/>
      <c r="T231" s="2">
        <f t="shared" si="16"/>
        <v>136826</v>
      </c>
      <c r="U231" s="26">
        <f t="shared" si="17"/>
        <v>2</v>
      </c>
      <c r="V231" s="13">
        <v>43782</v>
      </c>
      <c r="W231" s="13">
        <v>11000</v>
      </c>
      <c r="X231" s="3">
        <f t="shared" si="18"/>
        <v>191608</v>
      </c>
      <c r="Y231" s="3"/>
      <c r="Z231" s="18"/>
    </row>
    <row r="232" spans="1:26" x14ac:dyDescent="0.2">
      <c r="A232" s="73"/>
      <c r="B232" s="12" t="s">
        <v>227</v>
      </c>
      <c r="C232" s="13">
        <v>7500</v>
      </c>
      <c r="D232" s="25"/>
      <c r="E232" s="25"/>
      <c r="F232" s="25"/>
      <c r="G232" s="25"/>
      <c r="H232" s="25"/>
      <c r="I232" s="13"/>
      <c r="J232" s="25"/>
      <c r="K232" s="13"/>
      <c r="L232" s="25"/>
      <c r="M232" s="13"/>
      <c r="N232" s="25"/>
      <c r="O232" s="13">
        <v>13500</v>
      </c>
      <c r="P232" s="13">
        <v>1500</v>
      </c>
      <c r="Q232" s="25"/>
      <c r="R232" s="13">
        <v>59500</v>
      </c>
      <c r="S232" s="13"/>
      <c r="T232" s="2">
        <f t="shared" si="16"/>
        <v>82000</v>
      </c>
      <c r="U232" s="26"/>
      <c r="V232" s="13">
        <v>6146</v>
      </c>
      <c r="W232" s="13"/>
      <c r="X232" s="3">
        <f t="shared" si="18"/>
        <v>88146</v>
      </c>
      <c r="Y232" s="3"/>
      <c r="Z232" s="18"/>
    </row>
    <row r="233" spans="1:26" x14ac:dyDescent="0.2">
      <c r="A233" s="73"/>
      <c r="B233" s="12" t="s">
        <v>228</v>
      </c>
      <c r="C233" s="13"/>
      <c r="D233" s="25"/>
      <c r="E233" s="25"/>
      <c r="F233" s="25"/>
      <c r="G233" s="25"/>
      <c r="H233" s="25"/>
      <c r="I233" s="13"/>
      <c r="J233" s="25"/>
      <c r="K233" s="13"/>
      <c r="L233" s="25"/>
      <c r="M233" s="13"/>
      <c r="N233" s="25"/>
      <c r="O233" s="13"/>
      <c r="P233" s="13"/>
      <c r="Q233" s="25"/>
      <c r="R233" s="13"/>
      <c r="S233" s="13"/>
      <c r="T233" s="2"/>
      <c r="U233" s="26"/>
      <c r="V233" s="13"/>
      <c r="W233" s="13">
        <v>5000</v>
      </c>
      <c r="X233" s="3">
        <f t="shared" si="18"/>
        <v>5000</v>
      </c>
      <c r="Y233" s="3"/>
      <c r="Z233" s="18"/>
    </row>
    <row r="234" spans="1:26" x14ac:dyDescent="0.2">
      <c r="A234" s="73"/>
      <c r="B234" s="12" t="s">
        <v>229</v>
      </c>
      <c r="C234" s="13">
        <v>374961.68</v>
      </c>
      <c r="D234" s="25">
        <v>1</v>
      </c>
      <c r="E234" s="25">
        <v>1</v>
      </c>
      <c r="F234" s="25">
        <v>2</v>
      </c>
      <c r="G234" s="25"/>
      <c r="H234" s="25">
        <v>1</v>
      </c>
      <c r="I234" s="13"/>
      <c r="J234" s="25"/>
      <c r="K234" s="13">
        <v>26000</v>
      </c>
      <c r="L234" s="25">
        <v>1</v>
      </c>
      <c r="M234" s="13"/>
      <c r="N234" s="25"/>
      <c r="O234" s="13"/>
      <c r="P234" s="13"/>
      <c r="Q234" s="25"/>
      <c r="R234" s="13"/>
      <c r="S234" s="13"/>
      <c r="T234" s="2">
        <f t="shared" si="16"/>
        <v>400961.68</v>
      </c>
      <c r="U234" s="26">
        <f t="shared" si="17"/>
        <v>6</v>
      </c>
      <c r="V234" s="13">
        <v>130511</v>
      </c>
      <c r="W234" s="13">
        <v>20651</v>
      </c>
      <c r="X234" s="3">
        <f t="shared" si="18"/>
        <v>552123.67999999993</v>
      </c>
      <c r="Y234" s="3"/>
      <c r="Z234" s="18"/>
    </row>
    <row r="235" spans="1:26" x14ac:dyDescent="0.2">
      <c r="A235" s="73"/>
      <c r="B235" s="12" t="s">
        <v>230</v>
      </c>
      <c r="C235" s="13">
        <v>63750</v>
      </c>
      <c r="D235" s="25"/>
      <c r="E235" s="25"/>
      <c r="F235" s="25"/>
      <c r="G235" s="25"/>
      <c r="H235" s="25"/>
      <c r="I235" s="13"/>
      <c r="J235" s="25"/>
      <c r="K235" s="13"/>
      <c r="L235" s="25"/>
      <c r="M235" s="13"/>
      <c r="N235" s="25"/>
      <c r="O235" s="13"/>
      <c r="P235" s="13"/>
      <c r="Q235" s="25"/>
      <c r="R235" s="13"/>
      <c r="S235" s="13"/>
      <c r="T235" s="2">
        <f t="shared" si="16"/>
        <v>63750</v>
      </c>
      <c r="U235" s="26"/>
      <c r="V235" s="13">
        <v>5661</v>
      </c>
      <c r="W235" s="13"/>
      <c r="X235" s="3">
        <f t="shared" si="18"/>
        <v>69411</v>
      </c>
      <c r="Y235" s="3"/>
      <c r="Z235" s="18"/>
    </row>
    <row r="236" spans="1:26" x14ac:dyDescent="0.2">
      <c r="A236" s="73"/>
      <c r="B236" s="12" t="s">
        <v>231</v>
      </c>
      <c r="C236" s="13"/>
      <c r="D236" s="25"/>
      <c r="E236" s="25"/>
      <c r="F236" s="25"/>
      <c r="G236" s="25"/>
      <c r="H236" s="25"/>
      <c r="I236" s="13"/>
      <c r="J236" s="25"/>
      <c r="K236" s="13"/>
      <c r="L236" s="25"/>
      <c r="M236" s="13"/>
      <c r="N236" s="25"/>
      <c r="O236" s="13"/>
      <c r="P236" s="13"/>
      <c r="Q236" s="25"/>
      <c r="R236" s="13"/>
      <c r="S236" s="13"/>
      <c r="T236" s="2">
        <f t="shared" si="16"/>
        <v>0</v>
      </c>
      <c r="U236" s="26">
        <f t="shared" si="17"/>
        <v>0</v>
      </c>
      <c r="V236" s="13"/>
      <c r="W236" s="13">
        <v>2500</v>
      </c>
      <c r="X236" s="3">
        <f t="shared" si="18"/>
        <v>2500</v>
      </c>
      <c r="Y236" s="3"/>
      <c r="Z236" s="18"/>
    </row>
    <row r="237" spans="1:26" x14ac:dyDescent="0.2">
      <c r="A237" s="73"/>
      <c r="B237" s="12" t="s">
        <v>232</v>
      </c>
      <c r="C237" s="13"/>
      <c r="D237" s="25"/>
      <c r="E237" s="25"/>
      <c r="F237" s="25"/>
      <c r="G237" s="25"/>
      <c r="H237" s="25"/>
      <c r="I237" s="13"/>
      <c r="J237" s="25"/>
      <c r="K237" s="13"/>
      <c r="L237" s="25"/>
      <c r="M237" s="13"/>
      <c r="N237" s="25"/>
      <c r="O237" s="13"/>
      <c r="P237" s="13"/>
      <c r="Q237" s="25"/>
      <c r="R237" s="13"/>
      <c r="S237" s="13"/>
      <c r="T237" s="2">
        <f t="shared" si="16"/>
        <v>0</v>
      </c>
      <c r="U237" s="26">
        <f t="shared" si="17"/>
        <v>0</v>
      </c>
      <c r="V237" s="13"/>
      <c r="W237" s="13">
        <v>28748</v>
      </c>
      <c r="X237" s="3">
        <f t="shared" si="18"/>
        <v>28748</v>
      </c>
      <c r="Y237" s="3"/>
      <c r="Z237" s="18"/>
    </row>
    <row r="238" spans="1:26" x14ac:dyDescent="0.2">
      <c r="A238" s="73"/>
      <c r="B238" s="12" t="s">
        <v>233</v>
      </c>
      <c r="C238" s="13">
        <v>339262.5</v>
      </c>
      <c r="D238" s="25">
        <v>1</v>
      </c>
      <c r="E238" s="25">
        <v>1</v>
      </c>
      <c r="F238" s="25">
        <v>2.5</v>
      </c>
      <c r="G238" s="25">
        <v>1</v>
      </c>
      <c r="H238" s="25"/>
      <c r="I238" s="13"/>
      <c r="J238" s="25"/>
      <c r="K238" s="13"/>
      <c r="L238" s="25"/>
      <c r="M238" s="13"/>
      <c r="N238" s="25"/>
      <c r="O238" s="13"/>
      <c r="P238" s="13">
        <v>2083</v>
      </c>
      <c r="Q238" s="25"/>
      <c r="R238" s="13"/>
      <c r="S238" s="13"/>
      <c r="T238" s="2">
        <f t="shared" si="16"/>
        <v>341345.5</v>
      </c>
      <c r="U238" s="26">
        <f t="shared" si="17"/>
        <v>5.5</v>
      </c>
      <c r="V238" s="13">
        <v>112963</v>
      </c>
      <c r="W238" s="13">
        <v>18000</v>
      </c>
      <c r="X238" s="3">
        <f t="shared" si="18"/>
        <v>472308.5</v>
      </c>
      <c r="Y238" s="3"/>
      <c r="Z238" s="18"/>
    </row>
    <row r="239" spans="1:26" x14ac:dyDescent="0.2">
      <c r="A239" s="73"/>
      <c r="B239" s="12" t="s">
        <v>234</v>
      </c>
      <c r="C239" s="13">
        <v>49610</v>
      </c>
      <c r="D239" s="25"/>
      <c r="E239" s="25"/>
      <c r="F239" s="25"/>
      <c r="G239" s="25"/>
      <c r="H239" s="25"/>
      <c r="I239" s="13"/>
      <c r="J239" s="25"/>
      <c r="K239" s="13"/>
      <c r="L239" s="25"/>
      <c r="M239" s="13"/>
      <c r="N239" s="25"/>
      <c r="O239" s="13"/>
      <c r="P239" s="13"/>
      <c r="Q239" s="25"/>
      <c r="R239" s="13"/>
      <c r="S239" s="13"/>
      <c r="T239" s="2">
        <f t="shared" si="16"/>
        <v>49610</v>
      </c>
      <c r="U239" s="26"/>
      <c r="V239" s="13">
        <v>4405</v>
      </c>
      <c r="W239" s="13"/>
      <c r="X239" s="3">
        <f t="shared" si="18"/>
        <v>54015</v>
      </c>
      <c r="Y239" s="3"/>
      <c r="Z239" s="18"/>
    </row>
    <row r="240" spans="1:26" x14ac:dyDescent="0.2">
      <c r="A240" s="73"/>
      <c r="B240" s="12" t="s">
        <v>235</v>
      </c>
      <c r="C240" s="13">
        <v>279184</v>
      </c>
      <c r="D240" s="25"/>
      <c r="E240" s="25"/>
      <c r="F240" s="25">
        <v>4</v>
      </c>
      <c r="G240" s="25"/>
      <c r="H240" s="25"/>
      <c r="I240" s="13"/>
      <c r="J240" s="25"/>
      <c r="K240" s="13">
        <v>24876.799999999999</v>
      </c>
      <c r="L240" s="25">
        <v>1</v>
      </c>
      <c r="M240" s="13"/>
      <c r="N240" s="25"/>
      <c r="O240" s="13"/>
      <c r="P240" s="13"/>
      <c r="Q240" s="25"/>
      <c r="R240" s="13"/>
      <c r="S240" s="13"/>
      <c r="T240" s="2">
        <f t="shared" si="16"/>
        <v>304060.79999999999</v>
      </c>
      <c r="U240" s="26">
        <f t="shared" si="17"/>
        <v>5</v>
      </c>
      <c r="V240" s="13">
        <v>104565</v>
      </c>
      <c r="W240" s="13">
        <v>24018</v>
      </c>
      <c r="X240" s="3">
        <f t="shared" si="18"/>
        <v>432643.8</v>
      </c>
      <c r="Y240" s="3"/>
      <c r="Z240" s="18"/>
    </row>
    <row r="241" spans="1:30" x14ac:dyDescent="0.2">
      <c r="A241" s="73"/>
      <c r="B241" s="12" t="s">
        <v>236</v>
      </c>
      <c r="C241" s="13"/>
      <c r="D241" s="25"/>
      <c r="E241" s="25"/>
      <c r="F241" s="25"/>
      <c r="G241" s="25"/>
      <c r="H241" s="25"/>
      <c r="I241" s="13"/>
      <c r="J241" s="25"/>
      <c r="K241" s="13"/>
      <c r="L241" s="25"/>
      <c r="M241" s="13"/>
      <c r="N241" s="25"/>
      <c r="O241" s="13"/>
      <c r="P241" s="13"/>
      <c r="Q241" s="25"/>
      <c r="R241" s="13"/>
      <c r="S241" s="13"/>
      <c r="T241" s="2"/>
      <c r="U241" s="26"/>
      <c r="V241" s="13"/>
      <c r="W241" s="13">
        <v>3000</v>
      </c>
      <c r="X241" s="3">
        <f t="shared" si="18"/>
        <v>3000</v>
      </c>
      <c r="Y241" s="3"/>
      <c r="Z241" s="18"/>
    </row>
    <row r="242" spans="1:30" x14ac:dyDescent="0.2">
      <c r="A242" s="73"/>
      <c r="B242" s="12" t="s">
        <v>237</v>
      </c>
      <c r="C242" s="13">
        <v>1136237</v>
      </c>
      <c r="D242" s="25">
        <v>0.33</v>
      </c>
      <c r="E242" s="25">
        <v>2</v>
      </c>
      <c r="F242" s="25">
        <v>16</v>
      </c>
      <c r="G242" s="25"/>
      <c r="H242" s="25"/>
      <c r="I242" s="13">
        <v>77962.3</v>
      </c>
      <c r="J242" s="25">
        <f>0.9261+0.926</f>
        <v>1.8521000000000001</v>
      </c>
      <c r="K242" s="13">
        <v>33051.199999999997</v>
      </c>
      <c r="L242" s="25">
        <v>1</v>
      </c>
      <c r="M242" s="13"/>
      <c r="N242" s="25"/>
      <c r="O242" s="13"/>
      <c r="P242" s="13">
        <v>800</v>
      </c>
      <c r="Q242" s="25"/>
      <c r="R242" s="13">
        <v>4067</v>
      </c>
      <c r="S242" s="13"/>
      <c r="T242" s="2">
        <f t="shared" si="16"/>
        <v>1252117.5</v>
      </c>
      <c r="U242" s="26">
        <f t="shared" si="17"/>
        <v>21.182099999999998</v>
      </c>
      <c r="V242" s="13">
        <v>409924</v>
      </c>
      <c r="W242" s="13">
        <v>39266</v>
      </c>
      <c r="X242" s="3">
        <f t="shared" si="18"/>
        <v>1701307.5</v>
      </c>
      <c r="Y242" s="3"/>
      <c r="Z242" s="18"/>
    </row>
    <row r="243" spans="1:30" x14ac:dyDescent="0.2">
      <c r="A243" s="73"/>
      <c r="B243" s="12" t="s">
        <v>238</v>
      </c>
      <c r="C243" s="13">
        <v>275392</v>
      </c>
      <c r="D243" s="25"/>
      <c r="E243" s="25"/>
      <c r="F243" s="25"/>
      <c r="G243" s="25"/>
      <c r="H243" s="25"/>
      <c r="I243" s="13"/>
      <c r="J243" s="25"/>
      <c r="K243" s="13"/>
      <c r="L243" s="25"/>
      <c r="M243" s="13"/>
      <c r="N243" s="25"/>
      <c r="O243" s="13">
        <v>38500</v>
      </c>
      <c r="P243" s="13"/>
      <c r="Q243" s="25"/>
      <c r="R243" s="13">
        <v>103500</v>
      </c>
      <c r="S243" s="13"/>
      <c r="T243" s="2">
        <f t="shared" si="16"/>
        <v>417392</v>
      </c>
      <c r="U243" s="26"/>
      <c r="V243" s="13">
        <v>46868</v>
      </c>
      <c r="W243" s="13"/>
      <c r="X243" s="3">
        <f t="shared" si="18"/>
        <v>464260</v>
      </c>
      <c r="Y243" s="3"/>
      <c r="Z243" s="18"/>
    </row>
    <row r="244" spans="1:30" x14ac:dyDescent="0.2">
      <c r="A244" s="74"/>
      <c r="B244" s="46" t="s">
        <v>239</v>
      </c>
      <c r="C244" s="47"/>
      <c r="D244" s="28"/>
      <c r="E244" s="28"/>
      <c r="F244" s="28"/>
      <c r="G244" s="28"/>
      <c r="H244" s="28"/>
      <c r="I244" s="47"/>
      <c r="J244" s="28"/>
      <c r="K244" s="47"/>
      <c r="L244" s="28"/>
      <c r="M244" s="47"/>
      <c r="N244" s="28"/>
      <c r="O244" s="47"/>
      <c r="P244" s="47"/>
      <c r="Q244" s="28"/>
      <c r="R244" s="47"/>
      <c r="S244" s="47"/>
      <c r="T244" s="5"/>
      <c r="U244" s="29"/>
      <c r="V244" s="47"/>
      <c r="W244" s="47">
        <v>15575</v>
      </c>
      <c r="X244" s="6">
        <f t="shared" si="18"/>
        <v>15575</v>
      </c>
      <c r="Y244" s="6">
        <f>SUM(T217:T244)</f>
        <v>4139389.28</v>
      </c>
      <c r="Z244" s="19">
        <f t="shared" ref="Z244:AC244" si="20">SUM(U217:U244)</f>
        <v>54.394599999999997</v>
      </c>
      <c r="AA244" s="6">
        <f t="shared" si="20"/>
        <v>1164679</v>
      </c>
      <c r="AB244" s="6">
        <f t="shared" si="20"/>
        <v>346651</v>
      </c>
      <c r="AC244" s="6">
        <f t="shared" si="20"/>
        <v>5650719.2799999993</v>
      </c>
      <c r="AD244" s="6"/>
    </row>
    <row r="245" spans="1:30" x14ac:dyDescent="0.2">
      <c r="A245" s="75" t="s">
        <v>332</v>
      </c>
      <c r="B245" s="1" t="s">
        <v>240</v>
      </c>
      <c r="C245" s="7">
        <v>287042</v>
      </c>
      <c r="D245" s="25">
        <v>1</v>
      </c>
      <c r="E245" s="25"/>
      <c r="F245" s="25"/>
      <c r="G245" s="25"/>
      <c r="H245" s="25"/>
      <c r="I245" s="7">
        <v>93702</v>
      </c>
      <c r="J245" s="25">
        <v>2</v>
      </c>
      <c r="K245" s="7">
        <v>20670</v>
      </c>
      <c r="L245" s="25">
        <v>1</v>
      </c>
      <c r="M245" s="7">
        <v>41745.599999999999</v>
      </c>
      <c r="N245" s="25">
        <v>1</v>
      </c>
      <c r="O245" s="7"/>
      <c r="P245" s="7">
        <v>4683</v>
      </c>
      <c r="Q245" s="25">
        <v>5</v>
      </c>
      <c r="R245" s="7">
        <v>10240</v>
      </c>
      <c r="S245" s="7"/>
      <c r="T245" s="2">
        <f t="shared" si="16"/>
        <v>458082.6</v>
      </c>
      <c r="U245" s="26">
        <f t="shared" si="17"/>
        <v>10</v>
      </c>
      <c r="V245" s="2">
        <v>117105</v>
      </c>
      <c r="W245" s="2">
        <v>19269</v>
      </c>
      <c r="X245" s="3">
        <f t="shared" si="18"/>
        <v>594456.6</v>
      </c>
      <c r="Y245" s="3"/>
      <c r="Z245" s="18"/>
    </row>
    <row r="246" spans="1:30" x14ac:dyDescent="0.2">
      <c r="A246" s="73"/>
      <c r="B246" s="12" t="s">
        <v>241</v>
      </c>
      <c r="C246" s="13"/>
      <c r="D246" s="25"/>
      <c r="E246" s="25"/>
      <c r="F246" s="25"/>
      <c r="G246" s="25"/>
      <c r="H246" s="25"/>
      <c r="I246" s="13"/>
      <c r="J246" s="25"/>
      <c r="K246" s="13"/>
      <c r="L246" s="25"/>
      <c r="M246" s="13"/>
      <c r="N246" s="25"/>
      <c r="O246" s="13"/>
      <c r="P246" s="13"/>
      <c r="Q246" s="25"/>
      <c r="R246" s="13"/>
      <c r="S246" s="13"/>
      <c r="T246" s="2"/>
      <c r="U246" s="26"/>
      <c r="V246" s="13"/>
      <c r="W246" s="13">
        <v>1891</v>
      </c>
      <c r="X246" s="3">
        <f t="shared" si="18"/>
        <v>1891</v>
      </c>
      <c r="Y246" s="3"/>
      <c r="Z246" s="18"/>
    </row>
    <row r="247" spans="1:30" x14ac:dyDescent="0.2">
      <c r="A247" s="73"/>
      <c r="B247" s="12" t="s">
        <v>242</v>
      </c>
      <c r="C247" s="7"/>
      <c r="D247" s="25"/>
      <c r="E247" s="25"/>
      <c r="F247" s="25"/>
      <c r="G247" s="25"/>
      <c r="H247" s="25"/>
      <c r="I247" s="7"/>
      <c r="J247" s="25"/>
      <c r="K247" s="7"/>
      <c r="L247" s="25"/>
      <c r="M247" s="7"/>
      <c r="N247" s="25"/>
      <c r="O247" s="7"/>
      <c r="P247" s="7"/>
      <c r="Q247" s="25"/>
      <c r="R247" s="7"/>
      <c r="S247" s="7"/>
      <c r="T247" s="2">
        <f t="shared" si="16"/>
        <v>0</v>
      </c>
      <c r="U247" s="26">
        <f t="shared" si="17"/>
        <v>0</v>
      </c>
      <c r="V247" s="2"/>
      <c r="W247" s="2">
        <v>10000</v>
      </c>
      <c r="X247" s="3">
        <f t="shared" si="18"/>
        <v>10000</v>
      </c>
      <c r="Y247" s="3"/>
      <c r="Z247" s="18"/>
    </row>
    <row r="248" spans="1:30" x14ac:dyDescent="0.2">
      <c r="A248" s="73"/>
      <c r="B248" s="12" t="s">
        <v>243</v>
      </c>
      <c r="C248" s="13">
        <v>446751</v>
      </c>
      <c r="D248" s="25">
        <v>3</v>
      </c>
      <c r="E248" s="25">
        <v>1</v>
      </c>
      <c r="F248" s="25">
        <v>3</v>
      </c>
      <c r="G248" s="25"/>
      <c r="H248" s="25"/>
      <c r="I248" s="13"/>
      <c r="J248" s="25"/>
      <c r="K248" s="13">
        <v>6890</v>
      </c>
      <c r="L248" s="25"/>
      <c r="M248" s="13"/>
      <c r="N248" s="25"/>
      <c r="O248" s="13"/>
      <c r="P248" s="13">
        <v>500</v>
      </c>
      <c r="Q248" s="25">
        <v>0.25</v>
      </c>
      <c r="R248" s="13">
        <v>6194</v>
      </c>
      <c r="S248" s="13"/>
      <c r="T248" s="2">
        <f t="shared" si="16"/>
        <v>460335</v>
      </c>
      <c r="U248" s="26">
        <f t="shared" si="17"/>
        <v>7.25</v>
      </c>
      <c r="V248" s="13">
        <v>152812</v>
      </c>
      <c r="W248" s="13">
        <v>28040</v>
      </c>
      <c r="X248" s="3">
        <f t="shared" si="18"/>
        <v>641187</v>
      </c>
      <c r="Y248" s="3"/>
      <c r="Z248" s="18"/>
    </row>
    <row r="249" spans="1:30" x14ac:dyDescent="0.2">
      <c r="A249" s="73"/>
      <c r="B249" s="12" t="s">
        <v>244</v>
      </c>
      <c r="C249" s="13">
        <v>60294</v>
      </c>
      <c r="D249" s="25"/>
      <c r="E249" s="25"/>
      <c r="F249" s="25"/>
      <c r="G249" s="25"/>
      <c r="H249" s="25"/>
      <c r="I249" s="13"/>
      <c r="J249" s="25"/>
      <c r="K249" s="13"/>
      <c r="L249" s="25"/>
      <c r="M249" s="13"/>
      <c r="N249" s="25"/>
      <c r="O249" s="13"/>
      <c r="P249" s="13"/>
      <c r="Q249" s="25">
        <v>3.5</v>
      </c>
      <c r="R249" s="13"/>
      <c r="S249" s="13"/>
      <c r="T249" s="2">
        <f t="shared" si="16"/>
        <v>60294</v>
      </c>
      <c r="U249" s="26">
        <f t="shared" si="17"/>
        <v>3.5</v>
      </c>
      <c r="V249" s="13">
        <v>5354</v>
      </c>
      <c r="W249" s="13"/>
      <c r="X249" s="3">
        <f t="shared" si="18"/>
        <v>65648</v>
      </c>
      <c r="Y249" s="3"/>
      <c r="Z249" s="18"/>
    </row>
    <row r="250" spans="1:30" x14ac:dyDescent="0.2">
      <c r="A250" s="73"/>
      <c r="B250" s="12" t="s">
        <v>245</v>
      </c>
      <c r="C250" s="13"/>
      <c r="D250" s="25"/>
      <c r="E250" s="25"/>
      <c r="F250" s="25"/>
      <c r="G250" s="25"/>
      <c r="H250" s="25"/>
      <c r="I250" s="13"/>
      <c r="J250" s="25"/>
      <c r="K250" s="13"/>
      <c r="L250" s="25"/>
      <c r="M250" s="13"/>
      <c r="N250" s="25"/>
      <c r="O250" s="13"/>
      <c r="P250" s="13"/>
      <c r="Q250" s="25"/>
      <c r="R250" s="13"/>
      <c r="S250" s="13"/>
      <c r="T250" s="2">
        <f t="shared" si="16"/>
        <v>0</v>
      </c>
      <c r="U250" s="26">
        <f t="shared" si="17"/>
        <v>0</v>
      </c>
      <c r="V250" s="13"/>
      <c r="W250" s="13">
        <v>8456</v>
      </c>
      <c r="X250" s="3">
        <f t="shared" si="18"/>
        <v>8456</v>
      </c>
      <c r="Y250" s="3"/>
      <c r="Z250" s="18"/>
    </row>
    <row r="251" spans="1:30" x14ac:dyDescent="0.2">
      <c r="A251" s="73"/>
      <c r="B251" s="12" t="s">
        <v>246</v>
      </c>
      <c r="C251" s="13">
        <v>977682.04</v>
      </c>
      <c r="D251" s="25">
        <v>1</v>
      </c>
      <c r="E251" s="25">
        <v>5</v>
      </c>
      <c r="F251" s="25">
        <v>5</v>
      </c>
      <c r="G251" s="25"/>
      <c r="H251" s="25">
        <v>5.75</v>
      </c>
      <c r="I251" s="13"/>
      <c r="J251" s="25"/>
      <c r="K251" s="13">
        <v>51625.599999999999</v>
      </c>
      <c r="L251" s="25">
        <v>2</v>
      </c>
      <c r="M251" s="13"/>
      <c r="N251" s="25"/>
      <c r="O251" s="13"/>
      <c r="P251" s="13">
        <v>5224</v>
      </c>
      <c r="Q251" s="25">
        <v>0.25</v>
      </c>
      <c r="R251" s="13"/>
      <c r="S251" s="13"/>
      <c r="T251" s="2">
        <f t="shared" si="16"/>
        <v>1034531.64</v>
      </c>
      <c r="U251" s="26">
        <f t="shared" si="17"/>
        <v>19</v>
      </c>
      <c r="V251" s="13">
        <v>386909</v>
      </c>
      <c r="W251" s="13">
        <f>114034+125</f>
        <v>114159</v>
      </c>
      <c r="X251" s="3">
        <f t="shared" si="18"/>
        <v>1535599.6400000001</v>
      </c>
      <c r="Y251" s="3"/>
      <c r="Z251" s="18"/>
    </row>
    <row r="252" spans="1:30" x14ac:dyDescent="0.2">
      <c r="A252" s="73"/>
      <c r="B252" s="12" t="s">
        <v>247</v>
      </c>
      <c r="C252" s="13">
        <v>109059</v>
      </c>
      <c r="D252" s="25"/>
      <c r="E252" s="25"/>
      <c r="F252" s="25"/>
      <c r="G252" s="25"/>
      <c r="H252" s="25"/>
      <c r="I252" s="13"/>
      <c r="J252" s="25"/>
      <c r="K252" s="13"/>
      <c r="L252" s="25"/>
      <c r="M252" s="13"/>
      <c r="N252" s="25"/>
      <c r="O252" s="13"/>
      <c r="P252" s="13"/>
      <c r="Q252" s="25">
        <v>5.8250000000000002</v>
      </c>
      <c r="R252" s="13"/>
      <c r="S252" s="13"/>
      <c r="T252" s="2">
        <f t="shared" si="16"/>
        <v>109059</v>
      </c>
      <c r="U252" s="26">
        <f t="shared" si="17"/>
        <v>5.8250000000000002</v>
      </c>
      <c r="V252" s="13">
        <v>9684</v>
      </c>
      <c r="W252" s="13"/>
      <c r="X252" s="3">
        <f t="shared" si="18"/>
        <v>118743</v>
      </c>
      <c r="Y252" s="3"/>
      <c r="Z252" s="18"/>
    </row>
    <row r="253" spans="1:30" x14ac:dyDescent="0.2">
      <c r="A253" s="73"/>
      <c r="B253" s="12" t="s">
        <v>248</v>
      </c>
      <c r="C253" s="13"/>
      <c r="D253" s="25"/>
      <c r="E253" s="25"/>
      <c r="F253" s="25"/>
      <c r="G253" s="25"/>
      <c r="H253" s="25"/>
      <c r="I253" s="13"/>
      <c r="J253" s="25"/>
      <c r="K253" s="13"/>
      <c r="L253" s="25"/>
      <c r="M253" s="13"/>
      <c r="N253" s="25"/>
      <c r="O253" s="13"/>
      <c r="P253" s="13"/>
      <c r="Q253" s="25"/>
      <c r="R253" s="13"/>
      <c r="S253" s="13"/>
      <c r="T253" s="2"/>
      <c r="U253" s="26"/>
      <c r="V253" s="13"/>
      <c r="W253" s="13">
        <v>15000</v>
      </c>
      <c r="X253" s="3">
        <f t="shared" si="18"/>
        <v>15000</v>
      </c>
      <c r="Y253" s="3"/>
      <c r="Z253" s="18"/>
    </row>
    <row r="254" spans="1:30" x14ac:dyDescent="0.2">
      <c r="A254" s="73"/>
      <c r="B254" s="12" t="s">
        <v>249</v>
      </c>
      <c r="C254" s="13"/>
      <c r="D254" s="25"/>
      <c r="E254" s="25"/>
      <c r="F254" s="25"/>
      <c r="G254" s="25"/>
      <c r="H254" s="25"/>
      <c r="I254" s="13"/>
      <c r="J254" s="25"/>
      <c r="K254" s="13"/>
      <c r="L254" s="25"/>
      <c r="M254" s="13"/>
      <c r="N254" s="25"/>
      <c r="O254" s="13"/>
      <c r="P254" s="13"/>
      <c r="Q254" s="25"/>
      <c r="R254" s="13"/>
      <c r="S254" s="13"/>
      <c r="T254" s="2"/>
      <c r="U254" s="26"/>
      <c r="V254" s="13"/>
      <c r="W254" s="13">
        <v>8573</v>
      </c>
      <c r="X254" s="3">
        <f t="shared" si="18"/>
        <v>8573</v>
      </c>
      <c r="Y254" s="3"/>
      <c r="Z254" s="18"/>
    </row>
    <row r="255" spans="1:30" x14ac:dyDescent="0.2">
      <c r="A255" s="73"/>
      <c r="B255" s="12" t="s">
        <v>250</v>
      </c>
      <c r="C255" s="13"/>
      <c r="D255" s="25"/>
      <c r="E255" s="25"/>
      <c r="F255" s="25"/>
      <c r="G255" s="25"/>
      <c r="H255" s="25"/>
      <c r="I255" s="13"/>
      <c r="J255" s="25"/>
      <c r="K255" s="13"/>
      <c r="L255" s="25"/>
      <c r="M255" s="13"/>
      <c r="N255" s="25"/>
      <c r="O255" s="13"/>
      <c r="P255" s="13"/>
      <c r="Q255" s="25"/>
      <c r="R255" s="13"/>
      <c r="S255" s="13"/>
      <c r="T255" s="2"/>
      <c r="U255" s="26"/>
      <c r="V255" s="13"/>
      <c r="W255" s="13">
        <v>22500</v>
      </c>
      <c r="X255" s="3">
        <f t="shared" si="18"/>
        <v>22500</v>
      </c>
      <c r="Y255" s="3"/>
      <c r="Z255" s="18"/>
    </row>
    <row r="256" spans="1:30" x14ac:dyDescent="0.2">
      <c r="A256" s="73"/>
      <c r="B256" s="12" t="s">
        <v>251</v>
      </c>
      <c r="C256" s="13">
        <v>326415</v>
      </c>
      <c r="D256" s="25">
        <v>1</v>
      </c>
      <c r="E256" s="25">
        <v>3</v>
      </c>
      <c r="F256" s="25">
        <v>1</v>
      </c>
      <c r="G256" s="25"/>
      <c r="H256" s="25"/>
      <c r="I256" s="13">
        <v>89900</v>
      </c>
      <c r="J256" s="25">
        <v>2</v>
      </c>
      <c r="K256" s="13">
        <v>29536</v>
      </c>
      <c r="L256" s="25">
        <v>1</v>
      </c>
      <c r="M256" s="13"/>
      <c r="N256" s="25"/>
      <c r="O256" s="13"/>
      <c r="P256" s="13">
        <v>2000</v>
      </c>
      <c r="Q256" s="25"/>
      <c r="R256" s="13"/>
      <c r="S256" s="13"/>
      <c r="T256" s="2">
        <f t="shared" si="16"/>
        <v>447851</v>
      </c>
      <c r="U256" s="26">
        <f t="shared" si="17"/>
        <v>8</v>
      </c>
      <c r="V256" s="13">
        <v>160016</v>
      </c>
      <c r="W256" s="13">
        <v>21033</v>
      </c>
      <c r="X256" s="3">
        <f t="shared" si="18"/>
        <v>628900</v>
      </c>
      <c r="Y256" s="3"/>
      <c r="Z256" s="18"/>
    </row>
    <row r="257" spans="1:30" x14ac:dyDescent="0.2">
      <c r="A257" s="73"/>
      <c r="B257" s="12" t="s">
        <v>252</v>
      </c>
      <c r="C257" s="13">
        <v>1500</v>
      </c>
      <c r="D257" s="25"/>
      <c r="E257" s="25"/>
      <c r="F257" s="25"/>
      <c r="G257" s="25"/>
      <c r="H257" s="25"/>
      <c r="I257" s="13"/>
      <c r="J257" s="25"/>
      <c r="K257" s="13"/>
      <c r="L257" s="25"/>
      <c r="M257" s="13"/>
      <c r="N257" s="25"/>
      <c r="O257" s="13"/>
      <c r="P257" s="13">
        <v>20520</v>
      </c>
      <c r="Q257" s="25">
        <v>0.25</v>
      </c>
      <c r="R257" s="13">
        <v>5600</v>
      </c>
      <c r="S257" s="13"/>
      <c r="T257" s="2">
        <f t="shared" si="16"/>
        <v>27620</v>
      </c>
      <c r="U257" s="26">
        <f t="shared" si="17"/>
        <v>0.25</v>
      </c>
      <c r="V257" s="13">
        <v>2453</v>
      </c>
      <c r="W257" s="13">
        <v>42000</v>
      </c>
      <c r="X257" s="3">
        <f t="shared" si="18"/>
        <v>72073</v>
      </c>
      <c r="Y257" s="3"/>
      <c r="Z257" s="18"/>
    </row>
    <row r="258" spans="1:30" x14ac:dyDescent="0.2">
      <c r="A258" s="73"/>
      <c r="B258" s="12" t="s">
        <v>253</v>
      </c>
      <c r="C258" s="13">
        <v>29064</v>
      </c>
      <c r="D258" s="25"/>
      <c r="E258" s="25"/>
      <c r="F258" s="25"/>
      <c r="G258" s="25"/>
      <c r="H258" s="25"/>
      <c r="I258" s="13"/>
      <c r="J258" s="25"/>
      <c r="K258" s="13"/>
      <c r="L258" s="25"/>
      <c r="M258" s="13"/>
      <c r="N258" s="25"/>
      <c r="O258" s="13"/>
      <c r="P258" s="13"/>
      <c r="Q258" s="25">
        <v>1.552</v>
      </c>
      <c r="R258" s="13"/>
      <c r="S258" s="13"/>
      <c r="T258" s="2">
        <f t="shared" si="16"/>
        <v>29064</v>
      </c>
      <c r="U258" s="26">
        <f t="shared" si="17"/>
        <v>1.552</v>
      </c>
      <c r="V258" s="13">
        <v>2581</v>
      </c>
      <c r="W258" s="13"/>
      <c r="X258" s="3">
        <f t="shared" si="18"/>
        <v>31645</v>
      </c>
      <c r="Y258" s="3"/>
      <c r="Z258" s="18"/>
    </row>
    <row r="259" spans="1:30" x14ac:dyDescent="0.2">
      <c r="A259" s="73"/>
      <c r="B259" s="12" t="s">
        <v>254</v>
      </c>
      <c r="C259" s="13">
        <v>435822.02</v>
      </c>
      <c r="D259" s="25">
        <v>1</v>
      </c>
      <c r="E259" s="25">
        <v>1</v>
      </c>
      <c r="F259" s="25">
        <v>1.75</v>
      </c>
      <c r="G259" s="25"/>
      <c r="H259" s="25">
        <v>3.5</v>
      </c>
      <c r="I259" s="13"/>
      <c r="J259" s="25"/>
      <c r="K259" s="13">
        <v>28204.799999999999</v>
      </c>
      <c r="L259" s="25">
        <v>1</v>
      </c>
      <c r="M259" s="13"/>
      <c r="N259" s="25"/>
      <c r="O259" s="13"/>
      <c r="P259" s="13">
        <v>1500</v>
      </c>
      <c r="Q259" s="25"/>
      <c r="R259" s="13">
        <v>200</v>
      </c>
      <c r="S259" s="13"/>
      <c r="T259" s="2">
        <f t="shared" si="16"/>
        <v>465726.82</v>
      </c>
      <c r="U259" s="26">
        <f t="shared" si="17"/>
        <v>8.25</v>
      </c>
      <c r="V259" s="13">
        <v>173233</v>
      </c>
      <c r="W259" s="13">
        <v>32490</v>
      </c>
      <c r="X259" s="3">
        <f t="shared" si="18"/>
        <v>671449.82000000007</v>
      </c>
      <c r="Y259" s="3"/>
      <c r="Z259" s="18"/>
    </row>
    <row r="260" spans="1:30" x14ac:dyDescent="0.2">
      <c r="A260" s="74"/>
      <c r="B260" s="46" t="s">
        <v>255</v>
      </c>
      <c r="C260" s="47">
        <v>79478</v>
      </c>
      <c r="D260" s="28"/>
      <c r="E260" s="28"/>
      <c r="F260" s="28"/>
      <c r="G260" s="28"/>
      <c r="H260" s="28"/>
      <c r="I260" s="47"/>
      <c r="J260" s="28"/>
      <c r="K260" s="47"/>
      <c r="L260" s="28"/>
      <c r="M260" s="47"/>
      <c r="N260" s="28"/>
      <c r="O260" s="47"/>
      <c r="P260" s="47"/>
      <c r="Q260" s="28">
        <v>4.2450000000000001</v>
      </c>
      <c r="R260" s="47"/>
      <c r="S260" s="47"/>
      <c r="T260" s="5">
        <f t="shared" si="16"/>
        <v>79478</v>
      </c>
      <c r="U260" s="29">
        <f t="shared" si="17"/>
        <v>4.2450000000000001</v>
      </c>
      <c r="V260" s="47">
        <v>7058</v>
      </c>
      <c r="W260" s="47"/>
      <c r="X260" s="6">
        <f t="shared" si="18"/>
        <v>86536</v>
      </c>
      <c r="Y260" s="6">
        <f>SUM(T245:T260)</f>
        <v>3172042.06</v>
      </c>
      <c r="Z260" s="19">
        <f t="shared" ref="Z260:AC260" si="21">SUM(U245:U260)</f>
        <v>67.872</v>
      </c>
      <c r="AA260" s="6">
        <f t="shared" si="21"/>
        <v>1017205</v>
      </c>
      <c r="AB260" s="6">
        <f t="shared" si="21"/>
        <v>323411</v>
      </c>
      <c r="AC260" s="6">
        <f t="shared" si="21"/>
        <v>4512658.0600000005</v>
      </c>
      <c r="AD260" s="36"/>
    </row>
    <row r="261" spans="1:30" x14ac:dyDescent="0.2">
      <c r="A261" s="75" t="s">
        <v>333</v>
      </c>
      <c r="B261" s="1" t="s">
        <v>279</v>
      </c>
      <c r="C261" s="7"/>
      <c r="D261" s="25"/>
      <c r="E261" s="25"/>
      <c r="F261" s="25"/>
      <c r="G261" s="25"/>
      <c r="H261" s="25"/>
      <c r="I261" s="7"/>
      <c r="J261" s="25">
        <v>2</v>
      </c>
      <c r="K261" s="7"/>
      <c r="L261" s="25"/>
      <c r="M261" s="7"/>
      <c r="N261" s="25"/>
      <c r="O261" s="7"/>
      <c r="P261" s="7"/>
      <c r="Q261" s="25"/>
      <c r="R261" s="7"/>
      <c r="S261" s="7"/>
      <c r="T261" s="2"/>
      <c r="U261" s="26">
        <f t="shared" si="17"/>
        <v>2</v>
      </c>
      <c r="V261" s="2"/>
      <c r="W261" s="2">
        <v>48000</v>
      </c>
      <c r="X261" s="3">
        <f t="shared" si="18"/>
        <v>48000</v>
      </c>
      <c r="Y261" s="3"/>
      <c r="Z261" s="18"/>
    </row>
    <row r="262" spans="1:30" x14ac:dyDescent="0.2">
      <c r="A262" s="73"/>
      <c r="B262" s="1" t="s">
        <v>280</v>
      </c>
      <c r="C262" s="7"/>
      <c r="D262" s="25"/>
      <c r="E262" s="25"/>
      <c r="F262" s="25"/>
      <c r="G262" s="25"/>
      <c r="H262" s="25"/>
      <c r="I262" s="7"/>
      <c r="J262" s="25"/>
      <c r="K262" s="7"/>
      <c r="L262" s="25"/>
      <c r="M262" s="7"/>
      <c r="N262" s="25"/>
      <c r="O262" s="7"/>
      <c r="P262" s="7"/>
      <c r="Q262" s="25"/>
      <c r="R262" s="7"/>
      <c r="S262" s="7"/>
      <c r="T262" s="2"/>
      <c r="U262" s="26"/>
      <c r="V262" s="2"/>
      <c r="W262" s="2">
        <v>45000</v>
      </c>
      <c r="X262" s="3">
        <f t="shared" ref="X262:X292" si="22">SUM(T262,V262,W262)</f>
        <v>45000</v>
      </c>
      <c r="Y262" s="3"/>
      <c r="Z262" s="18"/>
    </row>
    <row r="263" spans="1:30" x14ac:dyDescent="0.2">
      <c r="A263" s="73"/>
      <c r="B263" s="1" t="s">
        <v>281</v>
      </c>
      <c r="C263" s="7"/>
      <c r="D263" s="25"/>
      <c r="E263" s="25"/>
      <c r="F263" s="25"/>
      <c r="G263" s="25"/>
      <c r="H263" s="25"/>
      <c r="I263" s="7">
        <v>37500</v>
      </c>
      <c r="J263" s="25">
        <v>1</v>
      </c>
      <c r="K263" s="7"/>
      <c r="L263" s="25"/>
      <c r="M263" s="7"/>
      <c r="N263" s="25"/>
      <c r="O263" s="7"/>
      <c r="P263" s="7">
        <v>6000</v>
      </c>
      <c r="Q263" s="25"/>
      <c r="R263" s="7"/>
      <c r="S263" s="7">
        <v>2000</v>
      </c>
      <c r="T263" s="2">
        <f t="shared" ref="T263:T289" si="23">SUM(C263,I263,K263,M263,O263,P263,R263,S263)</f>
        <v>45500</v>
      </c>
      <c r="U263" s="26">
        <f t="shared" ref="U263:U312" si="24">SUM(D263,E263,F263,G263,H263,J263,L263,N263,Q263)</f>
        <v>1</v>
      </c>
      <c r="V263" s="2">
        <v>17496</v>
      </c>
      <c r="W263" s="2">
        <v>45100</v>
      </c>
      <c r="X263" s="3">
        <f t="shared" si="22"/>
        <v>108096</v>
      </c>
      <c r="Y263" s="3"/>
      <c r="Z263" s="18"/>
    </row>
    <row r="264" spans="1:30" x14ac:dyDescent="0.2">
      <c r="A264" s="73"/>
      <c r="B264" s="1" t="s">
        <v>282</v>
      </c>
      <c r="C264" s="7"/>
      <c r="D264" s="25"/>
      <c r="E264" s="25"/>
      <c r="F264" s="25"/>
      <c r="G264" s="25"/>
      <c r="H264" s="25"/>
      <c r="I264" s="7">
        <v>421078.4</v>
      </c>
      <c r="J264" s="25">
        <v>9</v>
      </c>
      <c r="K264" s="7"/>
      <c r="L264" s="25"/>
      <c r="M264" s="7"/>
      <c r="N264" s="25"/>
      <c r="O264" s="7"/>
      <c r="P264" s="7">
        <v>10000</v>
      </c>
      <c r="Q264" s="25"/>
      <c r="R264" s="7"/>
      <c r="S264" s="7">
        <v>3000</v>
      </c>
      <c r="T264" s="2">
        <f t="shared" si="23"/>
        <v>434078.4</v>
      </c>
      <c r="U264" s="26">
        <f t="shared" si="24"/>
        <v>9</v>
      </c>
      <c r="V264" s="2">
        <v>161897</v>
      </c>
      <c r="W264" s="2">
        <v>125000</v>
      </c>
      <c r="X264" s="3">
        <f t="shared" si="22"/>
        <v>720975.4</v>
      </c>
      <c r="Y264" s="3"/>
      <c r="Z264" s="18"/>
    </row>
    <row r="265" spans="1:30" x14ac:dyDescent="0.2">
      <c r="A265" s="73"/>
      <c r="B265" s="1" t="s">
        <v>283</v>
      </c>
      <c r="C265" s="7"/>
      <c r="D265" s="25"/>
      <c r="E265" s="25"/>
      <c r="F265" s="25"/>
      <c r="G265" s="25"/>
      <c r="H265" s="25"/>
      <c r="I265" s="7">
        <v>182072</v>
      </c>
      <c r="J265" s="25">
        <v>4</v>
      </c>
      <c r="K265" s="7"/>
      <c r="L265" s="25"/>
      <c r="M265" s="7"/>
      <c r="N265" s="25"/>
      <c r="O265" s="7"/>
      <c r="P265" s="7">
        <v>22000</v>
      </c>
      <c r="Q265" s="25"/>
      <c r="R265" s="7"/>
      <c r="S265" s="7">
        <v>3000</v>
      </c>
      <c r="T265" s="2">
        <f t="shared" si="23"/>
        <v>207072</v>
      </c>
      <c r="U265" s="26">
        <f t="shared" si="24"/>
        <v>4</v>
      </c>
      <c r="V265" s="2">
        <v>73857</v>
      </c>
      <c r="W265" s="2">
        <v>27000</v>
      </c>
      <c r="X265" s="3">
        <f t="shared" si="22"/>
        <v>307929</v>
      </c>
      <c r="Y265" s="3"/>
      <c r="Z265" s="18"/>
    </row>
    <row r="266" spans="1:30" x14ac:dyDescent="0.2">
      <c r="A266" s="73"/>
      <c r="B266" s="1" t="s">
        <v>284</v>
      </c>
      <c r="C266" s="7"/>
      <c r="D266" s="25"/>
      <c r="E266" s="25"/>
      <c r="F266" s="25"/>
      <c r="G266" s="25"/>
      <c r="H266" s="25"/>
      <c r="I266" s="7"/>
      <c r="J266" s="25"/>
      <c r="K266" s="7"/>
      <c r="L266" s="25"/>
      <c r="M266" s="7"/>
      <c r="N266" s="25"/>
      <c r="O266" s="7"/>
      <c r="P266" s="7"/>
      <c r="Q266" s="25"/>
      <c r="R266" s="7"/>
      <c r="S266" s="7"/>
      <c r="T266" s="2"/>
      <c r="U266" s="26"/>
      <c r="V266" s="2"/>
      <c r="W266" s="2">
        <v>8000</v>
      </c>
      <c r="X266" s="3">
        <f t="shared" si="22"/>
        <v>8000</v>
      </c>
      <c r="Y266" s="3"/>
      <c r="Z266" s="18"/>
    </row>
    <row r="267" spans="1:30" x14ac:dyDescent="0.2">
      <c r="A267" s="73"/>
      <c r="B267" s="1" t="s">
        <v>285</v>
      </c>
      <c r="C267" s="7"/>
      <c r="D267" s="25"/>
      <c r="E267" s="25"/>
      <c r="F267" s="25"/>
      <c r="G267" s="25"/>
      <c r="H267" s="25"/>
      <c r="I267" s="7">
        <v>564212.6</v>
      </c>
      <c r="J267" s="25">
        <v>11</v>
      </c>
      <c r="K267" s="7"/>
      <c r="L267" s="25"/>
      <c r="M267" s="7"/>
      <c r="N267" s="25"/>
      <c r="O267" s="7"/>
      <c r="P267" s="7">
        <v>13000</v>
      </c>
      <c r="Q267" s="25"/>
      <c r="R267" s="7"/>
      <c r="S267" s="7">
        <v>2000</v>
      </c>
      <c r="T267" s="2">
        <f t="shared" si="23"/>
        <v>579212.6</v>
      </c>
      <c r="U267" s="26">
        <f t="shared" si="24"/>
        <v>11</v>
      </c>
      <c r="V267" s="2">
        <v>210075</v>
      </c>
      <c r="W267" s="2">
        <v>85000</v>
      </c>
      <c r="X267" s="3">
        <f t="shared" si="22"/>
        <v>874287.6</v>
      </c>
      <c r="Y267" s="3"/>
      <c r="Z267" s="18"/>
    </row>
    <row r="268" spans="1:30" x14ac:dyDescent="0.2">
      <c r="A268" s="74"/>
      <c r="B268" s="4" t="s">
        <v>286</v>
      </c>
      <c r="C268" s="11"/>
      <c r="D268" s="28"/>
      <c r="E268" s="28"/>
      <c r="F268" s="28"/>
      <c r="G268" s="28"/>
      <c r="H268" s="28"/>
      <c r="I268" s="11"/>
      <c r="J268" s="28"/>
      <c r="K268" s="11"/>
      <c r="L268" s="28"/>
      <c r="M268" s="11"/>
      <c r="N268" s="28"/>
      <c r="O268" s="11"/>
      <c r="P268" s="11"/>
      <c r="Q268" s="28"/>
      <c r="R268" s="11"/>
      <c r="S268" s="11"/>
      <c r="T268" s="5"/>
      <c r="U268" s="29"/>
      <c r="V268" s="5"/>
      <c r="W268" s="5">
        <v>50000</v>
      </c>
      <c r="X268" s="6">
        <f t="shared" si="22"/>
        <v>50000</v>
      </c>
      <c r="Y268" s="6">
        <f>SUM(T261:T268)</f>
        <v>1265863</v>
      </c>
      <c r="Z268" s="19">
        <f t="shared" ref="Z268:AC268" si="25">SUM(U261:U268)</f>
        <v>27</v>
      </c>
      <c r="AA268" s="6">
        <f t="shared" si="25"/>
        <v>463325</v>
      </c>
      <c r="AB268" s="6">
        <f t="shared" si="25"/>
        <v>433100</v>
      </c>
      <c r="AC268" s="6">
        <f t="shared" si="25"/>
        <v>2162288</v>
      </c>
      <c r="AD268" s="36"/>
    </row>
    <row r="269" spans="1:30" x14ac:dyDescent="0.2">
      <c r="A269" s="75" t="s">
        <v>334</v>
      </c>
      <c r="B269" s="1" t="s">
        <v>287</v>
      </c>
      <c r="C269" s="7"/>
      <c r="D269" s="25"/>
      <c r="E269" s="25"/>
      <c r="F269" s="25"/>
      <c r="G269" s="25"/>
      <c r="H269" s="25"/>
      <c r="I269" s="7"/>
      <c r="J269" s="25"/>
      <c r="K269" s="7"/>
      <c r="L269" s="25"/>
      <c r="M269" s="7"/>
      <c r="N269" s="25"/>
      <c r="O269" s="7"/>
      <c r="P269" s="7"/>
      <c r="Q269" s="25"/>
      <c r="R269" s="7"/>
      <c r="S269" s="7"/>
      <c r="T269" s="2"/>
      <c r="U269" s="26"/>
      <c r="V269" s="2">
        <v>82600</v>
      </c>
      <c r="W269" s="2"/>
      <c r="X269" s="3">
        <f t="shared" si="22"/>
        <v>82600</v>
      </c>
      <c r="Y269" s="3"/>
      <c r="Z269" s="18"/>
      <c r="AA269" s="16"/>
    </row>
    <row r="270" spans="1:30" x14ac:dyDescent="0.2">
      <c r="A270" s="73"/>
      <c r="B270" s="1" t="s">
        <v>288</v>
      </c>
      <c r="C270" s="7"/>
      <c r="D270" s="25"/>
      <c r="E270" s="25"/>
      <c r="F270" s="25"/>
      <c r="G270" s="25"/>
      <c r="H270" s="25"/>
      <c r="I270" s="7"/>
      <c r="J270" s="25"/>
      <c r="K270" s="7"/>
      <c r="L270" s="25"/>
      <c r="M270" s="7"/>
      <c r="N270" s="25"/>
      <c r="O270" s="7"/>
      <c r="P270" s="7"/>
      <c r="Q270" s="25"/>
      <c r="R270" s="7"/>
      <c r="S270" s="7"/>
      <c r="T270" s="2"/>
      <c r="U270" s="26"/>
      <c r="V270" s="2">
        <v>608836</v>
      </c>
      <c r="W270" s="2">
        <v>2398.8000000000002</v>
      </c>
      <c r="X270" s="3">
        <f t="shared" si="22"/>
        <v>611234.80000000005</v>
      </c>
      <c r="Y270" s="3"/>
      <c r="Z270" s="18"/>
      <c r="AA270" s="16"/>
    </row>
    <row r="271" spans="1:30" x14ac:dyDescent="0.2">
      <c r="A271" s="73"/>
      <c r="B271" s="1" t="s">
        <v>289</v>
      </c>
      <c r="C271" s="7"/>
      <c r="D271" s="25"/>
      <c r="E271" s="25"/>
      <c r="F271" s="25"/>
      <c r="G271" s="25"/>
      <c r="H271" s="25"/>
      <c r="I271" s="7"/>
      <c r="J271" s="25"/>
      <c r="K271" s="7"/>
      <c r="L271" s="25"/>
      <c r="M271" s="7"/>
      <c r="N271" s="25"/>
      <c r="O271" s="7"/>
      <c r="P271" s="7"/>
      <c r="Q271" s="25"/>
      <c r="R271" s="7"/>
      <c r="S271" s="7"/>
      <c r="T271" s="2"/>
      <c r="U271" s="26"/>
      <c r="V271" s="2">
        <v>600000</v>
      </c>
      <c r="W271" s="2"/>
      <c r="X271" s="3">
        <f t="shared" si="22"/>
        <v>600000</v>
      </c>
      <c r="Y271" s="3"/>
      <c r="Z271" s="18"/>
      <c r="AA271" s="16"/>
    </row>
    <row r="272" spans="1:30" x14ac:dyDescent="0.2">
      <c r="A272" s="73"/>
      <c r="B272" s="1" t="s">
        <v>290</v>
      </c>
      <c r="C272" s="7"/>
      <c r="D272" s="25"/>
      <c r="E272" s="25"/>
      <c r="F272" s="25"/>
      <c r="G272" s="25"/>
      <c r="H272" s="25"/>
      <c r="I272" s="7"/>
      <c r="J272" s="25"/>
      <c r="K272" s="7"/>
      <c r="L272" s="25"/>
      <c r="M272" s="7"/>
      <c r="N272" s="25"/>
      <c r="O272" s="7"/>
      <c r="P272" s="7"/>
      <c r="Q272" s="25"/>
      <c r="R272" s="7"/>
      <c r="S272" s="7"/>
      <c r="T272" s="2"/>
      <c r="U272" s="26"/>
      <c r="V272" s="2">
        <v>250000</v>
      </c>
      <c r="W272" s="2"/>
      <c r="X272" s="3">
        <f t="shared" si="22"/>
        <v>250000</v>
      </c>
      <c r="Y272" s="3"/>
      <c r="Z272" s="18"/>
      <c r="AA272" s="16"/>
    </row>
    <row r="273" spans="1:30" x14ac:dyDescent="0.2">
      <c r="A273" s="73"/>
      <c r="B273" s="1" t="s">
        <v>291</v>
      </c>
      <c r="C273" s="7"/>
      <c r="D273" s="25"/>
      <c r="E273" s="25"/>
      <c r="F273" s="25"/>
      <c r="G273" s="25"/>
      <c r="H273" s="25"/>
      <c r="I273" s="7"/>
      <c r="J273" s="25"/>
      <c r="K273" s="7"/>
      <c r="L273" s="25"/>
      <c r="M273" s="7"/>
      <c r="N273" s="25"/>
      <c r="O273" s="7"/>
      <c r="P273" s="7"/>
      <c r="Q273" s="25"/>
      <c r="R273" s="7"/>
      <c r="S273" s="7"/>
      <c r="T273" s="2"/>
      <c r="U273" s="26"/>
      <c r="V273" s="2">
        <v>120000</v>
      </c>
      <c r="W273" s="2"/>
      <c r="X273" s="3">
        <f t="shared" si="22"/>
        <v>120000</v>
      </c>
      <c r="Y273" s="3"/>
      <c r="Z273" s="18"/>
      <c r="AA273" s="16"/>
    </row>
    <row r="274" spans="1:30" x14ac:dyDescent="0.2">
      <c r="A274" s="73"/>
      <c r="B274" s="1" t="s">
        <v>292</v>
      </c>
      <c r="C274" s="7"/>
      <c r="D274" s="25"/>
      <c r="E274" s="25"/>
      <c r="F274" s="25"/>
      <c r="G274" s="25"/>
      <c r="H274" s="25"/>
      <c r="I274" s="7"/>
      <c r="J274" s="25"/>
      <c r="K274" s="7"/>
      <c r="L274" s="25"/>
      <c r="M274" s="7"/>
      <c r="N274" s="25"/>
      <c r="O274" s="7"/>
      <c r="P274" s="7"/>
      <c r="Q274" s="25"/>
      <c r="R274" s="7"/>
      <c r="S274" s="7"/>
      <c r="T274" s="2"/>
      <c r="U274" s="26"/>
      <c r="V274" s="2"/>
      <c r="W274" s="2">
        <v>4034250</v>
      </c>
      <c r="X274" s="3">
        <f t="shared" si="22"/>
        <v>4034250</v>
      </c>
      <c r="Y274" s="3"/>
      <c r="Z274" s="18"/>
      <c r="AA274" s="17"/>
      <c r="AD274" s="27" t="s">
        <v>293</v>
      </c>
    </row>
    <row r="275" spans="1:30" x14ac:dyDescent="0.2">
      <c r="A275" s="73"/>
      <c r="B275" s="1" t="s">
        <v>294</v>
      </c>
      <c r="C275" s="7"/>
      <c r="D275" s="25"/>
      <c r="E275" s="25"/>
      <c r="F275" s="25"/>
      <c r="G275" s="25"/>
      <c r="H275" s="25"/>
      <c r="I275" s="7"/>
      <c r="J275" s="25"/>
      <c r="K275" s="7"/>
      <c r="L275" s="25"/>
      <c r="M275" s="7"/>
      <c r="N275" s="25"/>
      <c r="O275" s="7"/>
      <c r="P275" s="7"/>
      <c r="Q275" s="25"/>
      <c r="R275" s="7"/>
      <c r="S275" s="7"/>
      <c r="T275" s="2"/>
      <c r="U275" s="26"/>
      <c r="V275" s="2"/>
      <c r="W275" s="2">
        <v>220000</v>
      </c>
      <c r="X275" s="3">
        <f t="shared" si="22"/>
        <v>220000</v>
      </c>
      <c r="Y275" s="3"/>
      <c r="Z275" s="18"/>
      <c r="AA275" s="16"/>
    </row>
    <row r="276" spans="1:30" x14ac:dyDescent="0.2">
      <c r="A276" s="73"/>
      <c r="B276" s="1" t="s">
        <v>295</v>
      </c>
      <c r="C276" s="7"/>
      <c r="D276" s="25"/>
      <c r="E276" s="25"/>
      <c r="F276" s="25"/>
      <c r="G276" s="25"/>
      <c r="H276" s="25"/>
      <c r="I276" s="7"/>
      <c r="J276" s="25"/>
      <c r="K276" s="7"/>
      <c r="L276" s="25"/>
      <c r="M276" s="7"/>
      <c r="N276" s="25"/>
      <c r="O276" s="7"/>
      <c r="P276" s="7"/>
      <c r="Q276" s="25"/>
      <c r="R276" s="7"/>
      <c r="S276" s="7"/>
      <c r="T276" s="2"/>
      <c r="U276" s="26"/>
      <c r="V276" s="2"/>
      <c r="W276" s="2">
        <v>260000</v>
      </c>
      <c r="X276" s="3">
        <f t="shared" si="22"/>
        <v>260000</v>
      </c>
      <c r="Y276" s="3"/>
      <c r="Z276" s="18"/>
      <c r="AA276" s="16"/>
    </row>
    <row r="277" spans="1:30" x14ac:dyDescent="0.2">
      <c r="A277" s="73"/>
      <c r="B277" s="1" t="s">
        <v>296</v>
      </c>
      <c r="C277" s="7"/>
      <c r="D277" s="25"/>
      <c r="E277" s="25"/>
      <c r="F277" s="25"/>
      <c r="G277" s="25"/>
      <c r="H277" s="25"/>
      <c r="I277" s="7"/>
      <c r="J277" s="25"/>
      <c r="K277" s="7"/>
      <c r="L277" s="25"/>
      <c r="M277" s="7"/>
      <c r="N277" s="25"/>
      <c r="O277" s="7"/>
      <c r="P277" s="7"/>
      <c r="Q277" s="25"/>
      <c r="R277" s="7"/>
      <c r="S277" s="7"/>
      <c r="T277" s="2"/>
      <c r="U277" s="26"/>
      <c r="V277" s="2"/>
      <c r="W277" s="2">
        <v>240400</v>
      </c>
      <c r="X277" s="3">
        <f t="shared" si="22"/>
        <v>240400</v>
      </c>
      <c r="Y277" s="3"/>
      <c r="Z277" s="18"/>
    </row>
    <row r="278" spans="1:30" x14ac:dyDescent="0.2">
      <c r="A278" s="73"/>
      <c r="B278" s="1" t="s">
        <v>297</v>
      </c>
      <c r="C278" s="7"/>
      <c r="D278" s="25"/>
      <c r="E278" s="25"/>
      <c r="F278" s="25"/>
      <c r="G278" s="25"/>
      <c r="H278" s="25"/>
      <c r="I278" s="7"/>
      <c r="J278" s="25"/>
      <c r="K278" s="7"/>
      <c r="L278" s="25"/>
      <c r="M278" s="7"/>
      <c r="N278" s="25"/>
      <c r="O278" s="7"/>
      <c r="P278" s="7"/>
      <c r="Q278" s="25"/>
      <c r="R278" s="7"/>
      <c r="S278" s="7"/>
      <c r="T278" s="2"/>
      <c r="U278" s="26"/>
      <c r="V278" s="2"/>
      <c r="W278" s="2">
        <v>0</v>
      </c>
      <c r="X278" s="3">
        <f t="shared" si="22"/>
        <v>0</v>
      </c>
      <c r="Y278" s="3"/>
      <c r="Z278" s="18"/>
    </row>
    <row r="279" spans="1:30" x14ac:dyDescent="0.2">
      <c r="A279" s="73"/>
      <c r="B279" s="1" t="s">
        <v>298</v>
      </c>
      <c r="C279" s="7"/>
      <c r="D279" s="25"/>
      <c r="E279" s="25"/>
      <c r="F279" s="25"/>
      <c r="G279" s="25"/>
      <c r="H279" s="25"/>
      <c r="I279" s="7"/>
      <c r="J279" s="25"/>
      <c r="K279" s="7"/>
      <c r="L279" s="25"/>
      <c r="M279" s="7"/>
      <c r="N279" s="25"/>
      <c r="O279" s="7"/>
      <c r="P279" s="7"/>
      <c r="Q279" s="25"/>
      <c r="R279" s="7">
        <v>54380</v>
      </c>
      <c r="S279" s="7"/>
      <c r="T279" s="2">
        <f t="shared" si="23"/>
        <v>54380</v>
      </c>
      <c r="U279" s="26"/>
      <c r="V279" s="2"/>
      <c r="W279" s="2">
        <v>1572740</v>
      </c>
      <c r="X279" s="3">
        <f t="shared" si="22"/>
        <v>1627120</v>
      </c>
      <c r="Y279" s="3"/>
      <c r="Z279" s="18"/>
    </row>
    <row r="280" spans="1:30" x14ac:dyDescent="0.2">
      <c r="A280" s="73"/>
      <c r="B280" s="1" t="s">
        <v>299</v>
      </c>
      <c r="C280" s="7"/>
      <c r="D280" s="25"/>
      <c r="E280" s="25"/>
      <c r="F280" s="25"/>
      <c r="G280" s="25"/>
      <c r="H280" s="25"/>
      <c r="I280" s="7"/>
      <c r="J280" s="25"/>
      <c r="K280" s="7"/>
      <c r="L280" s="25"/>
      <c r="M280" s="7"/>
      <c r="N280" s="25"/>
      <c r="O280" s="7"/>
      <c r="P280" s="7"/>
      <c r="Q280" s="25"/>
      <c r="R280" s="7"/>
      <c r="S280" s="7"/>
      <c r="T280" s="2"/>
      <c r="U280" s="26"/>
      <c r="V280" s="2"/>
      <c r="W280" s="2">
        <v>3598125</v>
      </c>
      <c r="X280" s="3">
        <f t="shared" si="22"/>
        <v>3598125</v>
      </c>
      <c r="Y280" s="3"/>
      <c r="Z280" s="18"/>
    </row>
    <row r="281" spans="1:30" x14ac:dyDescent="0.2">
      <c r="A281" s="73"/>
      <c r="B281" s="1" t="s">
        <v>300</v>
      </c>
      <c r="C281" s="7"/>
      <c r="D281" s="25"/>
      <c r="E281" s="25"/>
      <c r="F281" s="25"/>
      <c r="G281" s="25"/>
      <c r="H281" s="25"/>
      <c r="I281" s="7"/>
      <c r="J281" s="25"/>
      <c r="K281" s="7"/>
      <c r="L281" s="25"/>
      <c r="M281" s="7"/>
      <c r="N281" s="25"/>
      <c r="O281" s="7"/>
      <c r="P281" s="7"/>
      <c r="Q281" s="25"/>
      <c r="R281" s="7"/>
      <c r="S281" s="7"/>
      <c r="T281" s="2"/>
      <c r="U281" s="26"/>
      <c r="V281" s="2"/>
      <c r="W281" s="2">
        <v>48000</v>
      </c>
      <c r="X281" s="3">
        <f t="shared" si="22"/>
        <v>48000</v>
      </c>
      <c r="Y281" s="3"/>
      <c r="Z281" s="18"/>
      <c r="AA281" s="16"/>
    </row>
    <row r="282" spans="1:30" x14ac:dyDescent="0.2">
      <c r="A282" s="73"/>
      <c r="B282" s="1" t="s">
        <v>301</v>
      </c>
      <c r="C282" s="7"/>
      <c r="D282" s="25"/>
      <c r="E282" s="25"/>
      <c r="F282" s="25"/>
      <c r="G282" s="25"/>
      <c r="H282" s="25"/>
      <c r="I282" s="7">
        <v>1205824</v>
      </c>
      <c r="J282" s="25">
        <v>23</v>
      </c>
      <c r="K282" s="7">
        <v>159572</v>
      </c>
      <c r="L282" s="25">
        <v>6</v>
      </c>
      <c r="M282" s="7">
        <v>190944</v>
      </c>
      <c r="N282" s="25">
        <v>7</v>
      </c>
      <c r="O282" s="7"/>
      <c r="P282" s="7"/>
      <c r="Q282" s="25"/>
      <c r="R282" s="7"/>
      <c r="S282" s="7"/>
      <c r="T282" s="2">
        <f t="shared" si="23"/>
        <v>1556340</v>
      </c>
      <c r="U282" s="26">
        <f t="shared" si="24"/>
        <v>36</v>
      </c>
      <c r="V282" s="2"/>
      <c r="W282" s="2">
        <v>1156450</v>
      </c>
      <c r="X282" s="3">
        <f t="shared" si="22"/>
        <v>2712790</v>
      </c>
      <c r="Y282" s="3"/>
      <c r="Z282" s="18"/>
      <c r="AA282" s="17"/>
      <c r="AD282" s="27" t="s">
        <v>293</v>
      </c>
    </row>
    <row r="283" spans="1:30" x14ac:dyDescent="0.2">
      <c r="A283" s="73"/>
      <c r="B283" s="1" t="s">
        <v>46</v>
      </c>
      <c r="C283" s="7"/>
      <c r="D283" s="25"/>
      <c r="E283" s="25"/>
      <c r="F283" s="25"/>
      <c r="G283" s="25"/>
      <c r="H283" s="25"/>
      <c r="I283" s="7"/>
      <c r="J283" s="25"/>
      <c r="K283" s="7"/>
      <c r="L283" s="25"/>
      <c r="M283" s="7"/>
      <c r="N283" s="25"/>
      <c r="O283" s="7"/>
      <c r="P283" s="7"/>
      <c r="Q283" s="25"/>
      <c r="R283" s="7"/>
      <c r="S283" s="7"/>
      <c r="T283" s="2"/>
      <c r="U283" s="26"/>
      <c r="V283" s="2"/>
      <c r="W283" s="2">
        <v>128890</v>
      </c>
      <c r="X283" s="3">
        <f t="shared" si="22"/>
        <v>128890</v>
      </c>
      <c r="Y283" s="3"/>
      <c r="Z283" s="18"/>
      <c r="AA283" s="16"/>
    </row>
    <row r="284" spans="1:30" x14ac:dyDescent="0.2">
      <c r="A284" s="73"/>
      <c r="B284" s="1" t="s">
        <v>47</v>
      </c>
      <c r="C284" s="7"/>
      <c r="D284" s="25"/>
      <c r="E284" s="25"/>
      <c r="F284" s="25"/>
      <c r="G284" s="25"/>
      <c r="H284" s="25"/>
      <c r="I284" s="7"/>
      <c r="J284" s="25"/>
      <c r="K284" s="7"/>
      <c r="L284" s="25"/>
      <c r="M284" s="7"/>
      <c r="N284" s="25"/>
      <c r="O284" s="7"/>
      <c r="P284" s="7"/>
      <c r="Q284" s="25"/>
      <c r="R284" s="7"/>
      <c r="S284" s="7"/>
      <c r="T284" s="2"/>
      <c r="U284" s="26"/>
      <c r="V284" s="2"/>
      <c r="W284" s="2">
        <v>350</v>
      </c>
      <c r="X284" s="3">
        <f t="shared" si="22"/>
        <v>350</v>
      </c>
      <c r="Y284" s="3"/>
      <c r="Z284" s="18"/>
      <c r="AA284" s="16"/>
    </row>
    <row r="285" spans="1:30" x14ac:dyDescent="0.2">
      <c r="A285" s="73"/>
      <c r="B285" s="1" t="s">
        <v>48</v>
      </c>
      <c r="C285" s="7"/>
      <c r="D285" s="25"/>
      <c r="E285" s="25"/>
      <c r="F285" s="25"/>
      <c r="G285" s="25"/>
      <c r="H285" s="25"/>
      <c r="I285" s="7"/>
      <c r="J285" s="25"/>
      <c r="K285" s="7"/>
      <c r="L285" s="25"/>
      <c r="M285" s="7"/>
      <c r="N285" s="25"/>
      <c r="O285" s="7"/>
      <c r="P285" s="7"/>
      <c r="Q285" s="25"/>
      <c r="R285" s="7"/>
      <c r="S285" s="7"/>
      <c r="T285" s="2"/>
      <c r="U285" s="26"/>
      <c r="V285" s="2"/>
      <c r="W285" s="2">
        <v>25000</v>
      </c>
      <c r="X285" s="3">
        <f t="shared" si="22"/>
        <v>25000</v>
      </c>
      <c r="Y285" s="3"/>
      <c r="Z285" s="18"/>
      <c r="AA285" s="16"/>
    </row>
    <row r="286" spans="1:30" x14ac:dyDescent="0.2">
      <c r="A286" s="73"/>
      <c r="B286" s="1" t="s">
        <v>49</v>
      </c>
      <c r="C286" s="7"/>
      <c r="D286" s="25"/>
      <c r="E286" s="25"/>
      <c r="F286" s="25"/>
      <c r="G286" s="25"/>
      <c r="H286" s="25"/>
      <c r="I286" s="7"/>
      <c r="J286" s="25"/>
      <c r="K286" s="7"/>
      <c r="L286" s="25"/>
      <c r="M286" s="7"/>
      <c r="N286" s="25"/>
      <c r="O286" s="7"/>
      <c r="P286" s="7"/>
      <c r="Q286" s="25"/>
      <c r="R286" s="7"/>
      <c r="S286" s="7"/>
      <c r="T286" s="2"/>
      <c r="U286" s="26"/>
      <c r="V286" s="2"/>
      <c r="W286" s="2">
        <v>25000</v>
      </c>
      <c r="X286" s="3">
        <f t="shared" si="22"/>
        <v>25000</v>
      </c>
      <c r="Y286" s="3"/>
      <c r="Z286" s="18"/>
      <c r="AA286" s="16"/>
    </row>
    <row r="287" spans="1:30" x14ac:dyDescent="0.2">
      <c r="A287" s="73"/>
      <c r="B287" s="1" t="s">
        <v>54</v>
      </c>
      <c r="C287" s="7"/>
      <c r="D287" s="25"/>
      <c r="E287" s="25"/>
      <c r="F287" s="25"/>
      <c r="G287" s="25"/>
      <c r="H287" s="25"/>
      <c r="I287" s="7"/>
      <c r="J287" s="25"/>
      <c r="K287" s="7"/>
      <c r="L287" s="25"/>
      <c r="M287" s="7"/>
      <c r="N287" s="25"/>
      <c r="O287" s="7"/>
      <c r="P287" s="7"/>
      <c r="Q287" s="25"/>
      <c r="R287" s="7"/>
      <c r="S287" s="7"/>
      <c r="T287" s="2"/>
      <c r="U287" s="26"/>
      <c r="V287" s="2"/>
      <c r="W287" s="2">
        <v>25000</v>
      </c>
      <c r="X287" s="3">
        <f t="shared" si="22"/>
        <v>25000</v>
      </c>
      <c r="Y287" s="3"/>
      <c r="Z287" s="18"/>
      <c r="AA287" s="16"/>
    </row>
    <row r="288" spans="1:30" x14ac:dyDescent="0.2">
      <c r="A288" s="73"/>
      <c r="B288" s="1" t="s">
        <v>56</v>
      </c>
      <c r="C288" s="7"/>
      <c r="D288" s="25"/>
      <c r="E288" s="25"/>
      <c r="F288" s="25"/>
      <c r="G288" s="25"/>
      <c r="H288" s="25"/>
      <c r="I288" s="7"/>
      <c r="J288" s="25"/>
      <c r="K288" s="7"/>
      <c r="L288" s="25"/>
      <c r="M288" s="7"/>
      <c r="N288" s="25"/>
      <c r="O288" s="7"/>
      <c r="P288" s="7"/>
      <c r="Q288" s="25"/>
      <c r="R288" s="7"/>
      <c r="S288" s="7"/>
      <c r="T288" s="2"/>
      <c r="U288" s="26"/>
      <c r="V288" s="2"/>
      <c r="W288" s="2">
        <v>10000</v>
      </c>
      <c r="X288" s="3">
        <f t="shared" si="22"/>
        <v>10000</v>
      </c>
      <c r="Y288" s="3"/>
      <c r="Z288" s="18"/>
      <c r="AA288" s="16"/>
    </row>
    <row r="289" spans="1:30" x14ac:dyDescent="0.2">
      <c r="A289" s="73"/>
      <c r="B289" s="1" t="s">
        <v>302</v>
      </c>
      <c r="C289" s="7">
        <v>205549</v>
      </c>
      <c r="D289" s="25"/>
      <c r="E289" s="25"/>
      <c r="F289" s="25"/>
      <c r="G289" s="25"/>
      <c r="H289" s="25"/>
      <c r="I289" s="7"/>
      <c r="J289" s="25"/>
      <c r="K289" s="7"/>
      <c r="L289" s="25"/>
      <c r="M289" s="7"/>
      <c r="N289" s="25"/>
      <c r="O289" s="7"/>
      <c r="P289" s="7"/>
      <c r="Q289" s="25">
        <v>9.25</v>
      </c>
      <c r="R289" s="7"/>
      <c r="S289" s="7"/>
      <c r="T289" s="2">
        <f t="shared" si="23"/>
        <v>205549</v>
      </c>
      <c r="U289" s="26">
        <f t="shared" si="24"/>
        <v>9.25</v>
      </c>
      <c r="V289" s="2"/>
      <c r="W289" s="2">
        <v>450881</v>
      </c>
      <c r="X289" s="3">
        <f t="shared" si="22"/>
        <v>656430</v>
      </c>
      <c r="Y289" s="3"/>
      <c r="Z289" s="18"/>
      <c r="AA289" s="17"/>
      <c r="AD289" s="27" t="s">
        <v>293</v>
      </c>
    </row>
    <row r="290" spans="1:30" x14ac:dyDescent="0.2">
      <c r="A290" s="73"/>
      <c r="B290" s="1" t="s">
        <v>303</v>
      </c>
      <c r="C290" s="7"/>
      <c r="D290" s="25"/>
      <c r="E290" s="25"/>
      <c r="F290" s="25"/>
      <c r="G290" s="25"/>
      <c r="H290" s="25"/>
      <c r="I290" s="7"/>
      <c r="J290" s="25"/>
      <c r="K290" s="7"/>
      <c r="L290" s="25"/>
      <c r="M290" s="7"/>
      <c r="N290" s="25"/>
      <c r="O290" s="7"/>
      <c r="P290" s="7"/>
      <c r="Q290" s="25"/>
      <c r="R290" s="7"/>
      <c r="S290" s="7"/>
      <c r="T290" s="2"/>
      <c r="U290" s="26"/>
      <c r="V290" s="2"/>
      <c r="W290" s="2">
        <v>24000</v>
      </c>
      <c r="X290" s="3">
        <f t="shared" si="22"/>
        <v>24000</v>
      </c>
      <c r="Y290" s="3"/>
      <c r="Z290" s="18"/>
    </row>
    <row r="291" spans="1:30" x14ac:dyDescent="0.2">
      <c r="A291" s="73"/>
      <c r="B291" s="1" t="s">
        <v>304</v>
      </c>
      <c r="C291" s="7"/>
      <c r="D291" s="25"/>
      <c r="E291" s="25"/>
      <c r="F291" s="25"/>
      <c r="G291" s="25"/>
      <c r="H291" s="25"/>
      <c r="I291" s="7"/>
      <c r="J291" s="25"/>
      <c r="K291" s="7"/>
      <c r="L291" s="25"/>
      <c r="M291" s="7"/>
      <c r="N291" s="25"/>
      <c r="O291" s="7"/>
      <c r="P291" s="7"/>
      <c r="Q291" s="25"/>
      <c r="R291" s="7"/>
      <c r="S291" s="7"/>
      <c r="T291" s="2"/>
      <c r="U291" s="26"/>
      <c r="V291" s="2"/>
      <c r="W291" s="2">
        <v>-242628</v>
      </c>
      <c r="X291" s="3">
        <f t="shared" si="22"/>
        <v>-242628</v>
      </c>
      <c r="Y291" s="3"/>
      <c r="Z291" s="18"/>
    </row>
    <row r="292" spans="1:30" x14ac:dyDescent="0.2">
      <c r="A292" s="74"/>
      <c r="B292" s="4" t="s">
        <v>305</v>
      </c>
      <c r="C292" s="11"/>
      <c r="D292" s="28"/>
      <c r="E292" s="28"/>
      <c r="F292" s="28"/>
      <c r="G292" s="28"/>
      <c r="H292" s="28"/>
      <c r="I292" s="11"/>
      <c r="J292" s="28"/>
      <c r="K292" s="11"/>
      <c r="L292" s="28"/>
      <c r="M292" s="11"/>
      <c r="N292" s="28"/>
      <c r="O292" s="11"/>
      <c r="P292" s="11"/>
      <c r="Q292" s="28"/>
      <c r="R292" s="11"/>
      <c r="S292" s="11"/>
      <c r="T292" s="5"/>
      <c r="U292" s="29"/>
      <c r="V292" s="5"/>
      <c r="W292" s="5">
        <v>-6521170.25</v>
      </c>
      <c r="X292" s="6">
        <f t="shared" si="22"/>
        <v>-6521170.25</v>
      </c>
      <c r="Y292" s="6">
        <f>SUM(T269:T292)</f>
        <v>1816269</v>
      </c>
      <c r="Z292" s="19">
        <f t="shared" ref="Z292:AC292" si="26">SUM(U269:U292)</f>
        <v>45.25</v>
      </c>
      <c r="AA292" s="6">
        <f t="shared" si="26"/>
        <v>1661436</v>
      </c>
      <c r="AB292" s="6">
        <f t="shared" si="26"/>
        <v>5057686.5500000007</v>
      </c>
      <c r="AC292" s="6">
        <f t="shared" si="26"/>
        <v>8535391.5500000007</v>
      </c>
      <c r="AD292" s="36"/>
    </row>
    <row r="293" spans="1:30" x14ac:dyDescent="0.2">
      <c r="A293" s="73" t="s">
        <v>318</v>
      </c>
      <c r="B293" s="1" t="s">
        <v>306</v>
      </c>
      <c r="J293" s="33">
        <v>31.5</v>
      </c>
      <c r="Q293" s="33">
        <v>4.8499999999999996</v>
      </c>
      <c r="T293" s="2"/>
      <c r="U293" s="26">
        <f t="shared" si="24"/>
        <v>36.35</v>
      </c>
    </row>
    <row r="294" spans="1:30" x14ac:dyDescent="0.2">
      <c r="A294" s="73"/>
      <c r="B294" s="1" t="s">
        <v>307</v>
      </c>
      <c r="J294" s="33">
        <v>3</v>
      </c>
      <c r="T294" s="2"/>
      <c r="U294" s="26">
        <f t="shared" si="24"/>
        <v>3</v>
      </c>
    </row>
    <row r="295" spans="1:30" x14ac:dyDescent="0.2">
      <c r="A295" s="73"/>
      <c r="B295" s="1" t="s">
        <v>79</v>
      </c>
      <c r="J295" s="33">
        <v>7.5</v>
      </c>
      <c r="L295" s="33">
        <v>1</v>
      </c>
      <c r="T295" s="2"/>
      <c r="U295" s="26"/>
    </row>
    <row r="296" spans="1:30" x14ac:dyDescent="0.2">
      <c r="A296" s="73"/>
      <c r="B296" s="1" t="s">
        <v>74</v>
      </c>
      <c r="L296" s="33">
        <v>0.6</v>
      </c>
      <c r="T296" s="2"/>
      <c r="U296" s="26"/>
    </row>
    <row r="297" spans="1:30" x14ac:dyDescent="0.2">
      <c r="A297" s="73"/>
      <c r="B297" s="1" t="s">
        <v>308</v>
      </c>
      <c r="J297" s="33">
        <v>1</v>
      </c>
      <c r="T297" s="2"/>
      <c r="U297" s="26">
        <f t="shared" si="24"/>
        <v>1</v>
      </c>
    </row>
    <row r="298" spans="1:30" x14ac:dyDescent="0.2">
      <c r="A298" s="73"/>
      <c r="B298" s="1" t="s">
        <v>262</v>
      </c>
      <c r="J298" s="33">
        <v>0.89400000000000002</v>
      </c>
      <c r="T298" s="2"/>
      <c r="U298" s="26"/>
    </row>
    <row r="299" spans="1:30" x14ac:dyDescent="0.2">
      <c r="A299" s="73"/>
      <c r="B299" s="1" t="s">
        <v>321</v>
      </c>
      <c r="J299" s="33">
        <v>0.5</v>
      </c>
      <c r="L299" s="33">
        <v>0.66</v>
      </c>
      <c r="T299" s="2"/>
      <c r="U299" s="26"/>
    </row>
    <row r="300" spans="1:30" x14ac:dyDescent="0.2">
      <c r="A300" s="73"/>
      <c r="B300" s="1" t="s">
        <v>338</v>
      </c>
      <c r="D300" s="33">
        <v>0.5</v>
      </c>
      <c r="T300" s="2"/>
      <c r="U300" s="26"/>
    </row>
    <row r="301" spans="1:30" x14ac:dyDescent="0.2">
      <c r="A301" s="73"/>
      <c r="B301" s="1" t="s">
        <v>150</v>
      </c>
      <c r="N301" s="33">
        <v>1</v>
      </c>
      <c r="T301" s="2"/>
      <c r="U301" s="26"/>
    </row>
    <row r="302" spans="1:30" x14ac:dyDescent="0.2">
      <c r="A302" s="73"/>
      <c r="B302" s="1" t="s">
        <v>336</v>
      </c>
      <c r="D302" s="33">
        <v>0.21</v>
      </c>
      <c r="T302" s="2"/>
      <c r="U302" s="26"/>
    </row>
    <row r="303" spans="1:30" x14ac:dyDescent="0.2">
      <c r="A303" s="73"/>
      <c r="B303" s="1" t="s">
        <v>337</v>
      </c>
      <c r="D303" s="33">
        <v>0.42</v>
      </c>
      <c r="T303" s="2"/>
      <c r="U303" s="26"/>
    </row>
    <row r="304" spans="1:30" x14ac:dyDescent="0.2">
      <c r="A304" s="73"/>
      <c r="B304" s="1" t="s">
        <v>339</v>
      </c>
      <c r="J304" s="33">
        <v>1</v>
      </c>
      <c r="T304" s="2"/>
      <c r="U304" s="26"/>
    </row>
    <row r="305" spans="1:29" x14ac:dyDescent="0.2">
      <c r="A305" s="73"/>
      <c r="B305" s="1" t="s">
        <v>309</v>
      </c>
      <c r="J305" s="33">
        <v>3.12</v>
      </c>
      <c r="N305" s="33">
        <v>4</v>
      </c>
      <c r="T305" s="2"/>
      <c r="U305" s="26">
        <f t="shared" si="24"/>
        <v>7.12</v>
      </c>
    </row>
    <row r="306" spans="1:29" x14ac:dyDescent="0.2">
      <c r="A306" s="73"/>
      <c r="B306" s="1" t="s">
        <v>310</v>
      </c>
      <c r="J306" s="33">
        <v>16.75</v>
      </c>
      <c r="L306" s="33">
        <v>4.75</v>
      </c>
      <c r="Q306" s="33">
        <v>50.25</v>
      </c>
      <c r="T306" s="2"/>
      <c r="U306" s="26">
        <f t="shared" si="24"/>
        <v>71.75</v>
      </c>
    </row>
    <row r="307" spans="1:29" x14ac:dyDescent="0.2">
      <c r="A307" s="73"/>
      <c r="B307" s="1" t="s">
        <v>311</v>
      </c>
      <c r="Q307" s="33">
        <v>6</v>
      </c>
      <c r="T307" s="2"/>
      <c r="U307" s="26"/>
    </row>
    <row r="308" spans="1:29" x14ac:dyDescent="0.2">
      <c r="A308" s="73"/>
      <c r="B308" s="1" t="s">
        <v>324</v>
      </c>
      <c r="L308" s="33">
        <v>0.28999999999999998</v>
      </c>
      <c r="T308" s="2"/>
      <c r="U308" s="26"/>
    </row>
    <row r="309" spans="1:29" x14ac:dyDescent="0.2">
      <c r="A309" s="73"/>
      <c r="B309" s="1" t="s">
        <v>335</v>
      </c>
      <c r="J309" s="33">
        <f>SUM(0.0739+0.074)</f>
        <v>0.14789999999999998</v>
      </c>
      <c r="L309" s="33">
        <v>1</v>
      </c>
      <c r="T309" s="2"/>
      <c r="U309" s="26"/>
    </row>
    <row r="310" spans="1:29" x14ac:dyDescent="0.2">
      <c r="A310" s="73"/>
      <c r="B310" s="1" t="s">
        <v>340</v>
      </c>
      <c r="J310" s="33">
        <v>1</v>
      </c>
      <c r="T310" s="2"/>
      <c r="U310" s="26"/>
    </row>
    <row r="311" spans="1:29" x14ac:dyDescent="0.2">
      <c r="A311" s="73"/>
      <c r="B311" s="1" t="s">
        <v>341</v>
      </c>
      <c r="J311" s="33">
        <v>1</v>
      </c>
      <c r="N311" s="33">
        <v>1</v>
      </c>
      <c r="T311" s="2"/>
      <c r="U311" s="26"/>
    </row>
    <row r="312" spans="1:29" x14ac:dyDescent="0.2">
      <c r="A312" s="74"/>
      <c r="B312" s="4" t="s">
        <v>325</v>
      </c>
      <c r="C312" s="41"/>
      <c r="D312" s="42"/>
      <c r="E312" s="42"/>
      <c r="F312" s="42"/>
      <c r="G312" s="42"/>
      <c r="H312" s="42"/>
      <c r="I312" s="41"/>
      <c r="J312" s="42">
        <v>1</v>
      </c>
      <c r="K312" s="41"/>
      <c r="L312" s="42"/>
      <c r="M312" s="41"/>
      <c r="N312" s="42"/>
      <c r="O312" s="41"/>
      <c r="P312" s="41"/>
      <c r="Q312" s="42"/>
      <c r="R312" s="41"/>
      <c r="S312" s="41"/>
      <c r="T312" s="5"/>
      <c r="U312" s="29">
        <f t="shared" si="24"/>
        <v>1</v>
      </c>
      <c r="V312" s="41"/>
      <c r="W312" s="41"/>
      <c r="X312" s="36"/>
      <c r="Y312" s="36"/>
      <c r="Z312" s="43">
        <f>SUM(U293:U312)</f>
        <v>120.22</v>
      </c>
      <c r="AA312" s="36"/>
      <c r="AB312" s="36"/>
      <c r="AC312" s="36"/>
    </row>
    <row r="313" spans="1:29" x14ac:dyDescent="0.2">
      <c r="B313" s="31" t="s">
        <v>319</v>
      </c>
      <c r="C313" s="44">
        <f>SUM(C3:C312)</f>
        <v>30026562.829999994</v>
      </c>
      <c r="D313" s="24">
        <f t="shared" ref="D313:AC313" si="27">SUM(D3:D312)</f>
        <v>90.16</v>
      </c>
      <c r="E313" s="24">
        <f t="shared" si="27"/>
        <v>118</v>
      </c>
      <c r="F313" s="24">
        <f t="shared" si="27"/>
        <v>113</v>
      </c>
      <c r="G313" s="24">
        <f t="shared" si="27"/>
        <v>6.67</v>
      </c>
      <c r="H313" s="24">
        <f t="shared" si="27"/>
        <v>52.230000000000004</v>
      </c>
      <c r="I313" s="44">
        <f t="shared" si="27"/>
        <v>14148811.310000001</v>
      </c>
      <c r="J313" s="24">
        <f t="shared" si="27"/>
        <v>327.81650000000002</v>
      </c>
      <c r="K313" s="44">
        <f t="shared" si="27"/>
        <v>3101218.77</v>
      </c>
      <c r="L313" s="24">
        <f t="shared" si="27"/>
        <v>115.78999999999999</v>
      </c>
      <c r="M313" s="44">
        <f t="shared" si="27"/>
        <v>4004867.2</v>
      </c>
      <c r="N313" s="24">
        <f t="shared" si="27"/>
        <v>131.5</v>
      </c>
      <c r="O313" s="44">
        <f t="shared" si="27"/>
        <v>783219</v>
      </c>
      <c r="P313" s="44">
        <f t="shared" si="27"/>
        <v>1289765</v>
      </c>
      <c r="Q313" s="24">
        <f t="shared" si="27"/>
        <v>200.31899999999999</v>
      </c>
      <c r="R313" s="44">
        <f t="shared" si="27"/>
        <v>522072</v>
      </c>
      <c r="S313" s="44">
        <f t="shared" si="27"/>
        <v>210978</v>
      </c>
      <c r="T313" s="44">
        <f t="shared" si="27"/>
        <v>54087494.110000007</v>
      </c>
      <c r="U313" s="49">
        <f t="shared" si="27"/>
        <v>1130.7636000000002</v>
      </c>
      <c r="V313" s="44">
        <f t="shared" si="27"/>
        <v>18933695.689999998</v>
      </c>
      <c r="W313" s="44">
        <f t="shared" si="27"/>
        <v>24262979.930000003</v>
      </c>
      <c r="X313" s="44">
        <f t="shared" si="27"/>
        <v>97284169.729999989</v>
      </c>
      <c r="Y313" s="44">
        <f t="shared" si="27"/>
        <v>54087494.109999999</v>
      </c>
      <c r="Z313" s="45">
        <f t="shared" si="27"/>
        <v>1130.7636</v>
      </c>
      <c r="AA313" s="44">
        <f t="shared" si="27"/>
        <v>18933695.689999998</v>
      </c>
      <c r="AB313" s="44">
        <f t="shared" si="27"/>
        <v>24262979.93</v>
      </c>
      <c r="AC313" s="44">
        <f t="shared" si="27"/>
        <v>97284169.729999989</v>
      </c>
    </row>
    <row r="316" spans="1:29" x14ac:dyDescent="0.2">
      <c r="B316" s="68" t="s">
        <v>362</v>
      </c>
    </row>
    <row r="317" spans="1:29" x14ac:dyDescent="0.2">
      <c r="B317" s="31" t="s">
        <v>358</v>
      </c>
    </row>
    <row r="318" spans="1:29" x14ac:dyDescent="0.2">
      <c r="B318" s="31" t="s">
        <v>359</v>
      </c>
    </row>
    <row r="319" spans="1:29" x14ac:dyDescent="0.2">
      <c r="B319" s="31" t="s">
        <v>360</v>
      </c>
    </row>
    <row r="320" spans="1:29" x14ac:dyDescent="0.2">
      <c r="B320" s="31" t="s">
        <v>361</v>
      </c>
    </row>
  </sheetData>
  <mergeCells count="15">
    <mergeCell ref="A293:A312"/>
    <mergeCell ref="A64:A99"/>
    <mergeCell ref="A100:A160"/>
    <mergeCell ref="A161:A172"/>
    <mergeCell ref="A173:A186"/>
    <mergeCell ref="A187:A216"/>
    <mergeCell ref="A217:A244"/>
    <mergeCell ref="A245:A260"/>
    <mergeCell ref="A261:A268"/>
    <mergeCell ref="A269:A292"/>
    <mergeCell ref="W1:X1"/>
    <mergeCell ref="C1:S1"/>
    <mergeCell ref="A3:A11"/>
    <mergeCell ref="A12:A47"/>
    <mergeCell ref="A48:A63"/>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workbookViewId="0">
      <selection activeCell="B29" sqref="B29"/>
    </sheetView>
  </sheetViews>
  <sheetFormatPr baseColWidth="10" defaultRowHeight="14" x14ac:dyDescent="0.2"/>
  <cols>
    <col min="1" max="1" width="34.33203125" style="58" bestFit="1" customWidth="1"/>
    <col min="2" max="2" width="10.6640625" style="61" bestFit="1" customWidth="1"/>
    <col min="3" max="3" width="5.1640625" style="61" bestFit="1" customWidth="1"/>
    <col min="4" max="4" width="9" style="61" bestFit="1" customWidth="1"/>
    <col min="5" max="5" width="5.1640625" style="61" bestFit="1" customWidth="1"/>
    <col min="6" max="6" width="11.5" style="61" bestFit="1" customWidth="1"/>
    <col min="7" max="7" width="5.1640625" style="61" bestFit="1" customWidth="1"/>
    <col min="8" max="8" width="7" style="61" bestFit="1" customWidth="1"/>
    <col min="9" max="9" width="10.6640625" style="61" bestFit="1" customWidth="1"/>
    <col min="10" max="10" width="5.1640625" style="61" bestFit="1" customWidth="1"/>
    <col min="11" max="11" width="11.33203125" style="61" bestFit="1" customWidth="1"/>
    <col min="12" max="12" width="5.1640625" style="61" bestFit="1" customWidth="1"/>
    <col min="13" max="13" width="10.83203125" style="61"/>
    <col min="14" max="14" width="32.6640625" style="61" bestFit="1" customWidth="1"/>
    <col min="15" max="15" width="10.5" style="61" bestFit="1" customWidth="1"/>
    <col min="16" max="16" width="5.1640625" style="61" bestFit="1" customWidth="1"/>
    <col min="17" max="17" width="8.5" style="61" bestFit="1" customWidth="1"/>
    <col min="18" max="18" width="5.1640625" style="61" bestFit="1" customWidth="1"/>
    <col min="19" max="19" width="11.1640625" style="61" bestFit="1" customWidth="1"/>
    <col min="20" max="20" width="5.1640625" style="61" bestFit="1" customWidth="1"/>
    <col min="21" max="16384" width="10.83203125" style="61"/>
  </cols>
  <sheetData>
    <row r="1" spans="1:20" s="57" customFormat="1" x14ac:dyDescent="0.2">
      <c r="A1" s="55"/>
      <c r="B1" s="56" t="s">
        <v>351</v>
      </c>
      <c r="C1" s="56" t="s">
        <v>346</v>
      </c>
      <c r="D1" s="56" t="s">
        <v>352</v>
      </c>
      <c r="E1" s="56" t="s">
        <v>346</v>
      </c>
      <c r="F1" s="56" t="s">
        <v>353</v>
      </c>
      <c r="G1" s="56" t="s">
        <v>346</v>
      </c>
      <c r="H1" s="56" t="s">
        <v>350</v>
      </c>
      <c r="I1" s="56" t="s">
        <v>354</v>
      </c>
      <c r="J1" s="56" t="s">
        <v>346</v>
      </c>
      <c r="K1" s="56" t="s">
        <v>19</v>
      </c>
      <c r="L1" s="56" t="s">
        <v>346</v>
      </c>
      <c r="O1" s="56" t="s">
        <v>351</v>
      </c>
      <c r="P1" s="56" t="s">
        <v>346</v>
      </c>
      <c r="Q1" s="56" t="s">
        <v>352</v>
      </c>
      <c r="R1" s="56" t="s">
        <v>346</v>
      </c>
      <c r="S1" s="56" t="s">
        <v>19</v>
      </c>
      <c r="T1" s="56" t="s">
        <v>346</v>
      </c>
    </row>
    <row r="2" spans="1:20" ht="16" customHeight="1" x14ac:dyDescent="0.2">
      <c r="A2" s="58" t="s">
        <v>30</v>
      </c>
      <c r="B2" s="59">
        <f>'Expenses and Headcount'!Y11</f>
        <v>626918.80000000005</v>
      </c>
      <c r="C2" s="60">
        <f>SUM(B2/B$15)</f>
        <v>1.1590827238640583E-2</v>
      </c>
      <c r="D2" s="61">
        <f>'Expenses and Headcount'!Z11</f>
        <v>6.25</v>
      </c>
      <c r="E2" s="60">
        <f>SUM(D2/D$15)</f>
        <v>5.527238407744996E-3</v>
      </c>
      <c r="F2" s="59">
        <f>'Expenses and Headcount'!AA11</f>
        <v>177309</v>
      </c>
      <c r="G2" s="60">
        <f>SUM(F2/F$15)</f>
        <v>9.3647327443657693E-3</v>
      </c>
      <c r="H2" s="60">
        <f>SUM(F2/B2)</f>
        <v>0.2828261012430956</v>
      </c>
      <c r="I2" s="59">
        <f>'Expenses and Headcount'!AB11</f>
        <v>2293765</v>
      </c>
      <c r="J2" s="60">
        <f>SUM(I2/I$15)</f>
        <v>9.4537645689755964E-2</v>
      </c>
      <c r="K2" s="59">
        <f>'Expenses and Headcount'!AC11</f>
        <v>3097992.8</v>
      </c>
      <c r="L2" s="60">
        <f>SUM(K2/K$15)</f>
        <v>3.1844778123697723E-2</v>
      </c>
      <c r="M2" s="60"/>
      <c r="N2" s="61" t="s">
        <v>347</v>
      </c>
      <c r="O2" s="64">
        <v>33351327.440000001</v>
      </c>
      <c r="P2" s="67">
        <v>0.61661809238512721</v>
      </c>
      <c r="Q2" s="65">
        <v>579.98359999999991</v>
      </c>
      <c r="R2" s="67">
        <v>0.51291322076515367</v>
      </c>
      <c r="S2" s="64">
        <v>45511593.440000005</v>
      </c>
      <c r="T2" s="67">
        <v>0.4678211631585254</v>
      </c>
    </row>
    <row r="3" spans="1:20" x14ac:dyDescent="0.2">
      <c r="A3" s="58" t="s">
        <v>67</v>
      </c>
      <c r="B3" s="59">
        <f>'Expenses and Headcount'!Y47</f>
        <v>10199818.379999999</v>
      </c>
      <c r="C3" s="60">
        <f t="shared" ref="C3:E13" si="0">SUM(B3/B$15)</f>
        <v>0.18857997671802287</v>
      </c>
      <c r="D3" s="61">
        <f>'Expenses and Headcount'!Z47</f>
        <v>219.65</v>
      </c>
      <c r="E3" s="60">
        <f t="shared" si="0"/>
        <v>0.19424926660179015</v>
      </c>
      <c r="F3" s="59">
        <f>'Expenses and Headcount'!AA47</f>
        <v>4140186.69</v>
      </c>
      <c r="G3" s="60">
        <f t="shared" ref="G3" si="1">SUM(F3/F$15)</f>
        <v>0.21866764723522397</v>
      </c>
      <c r="H3" s="60">
        <f t="shared" ref="H3:H13" si="2">SUM(F3/B3)</f>
        <v>0.40590788343037149</v>
      </c>
      <c r="I3" s="59">
        <f>'Expenses and Headcount'!AB47</f>
        <v>10932993</v>
      </c>
      <c r="J3" s="60">
        <f t="shared" ref="J3" si="3">SUM(I3/I$15)</f>
        <v>0.45060388425256387</v>
      </c>
      <c r="K3" s="59">
        <f>'Expenses and Headcount'!AC47</f>
        <v>25272998.069999997</v>
      </c>
      <c r="L3" s="60">
        <f t="shared" ref="L3" si="4">SUM(K3/K$15)</f>
        <v>0.25978530875210254</v>
      </c>
      <c r="M3" s="60"/>
      <c r="N3" s="61" t="s">
        <v>355</v>
      </c>
      <c r="O3" s="64">
        <v>39128023.550000004</v>
      </c>
      <c r="P3" s="67">
        <v>0.72342089782203089</v>
      </c>
      <c r="Q3" s="65">
        <v>690.59359999999992</v>
      </c>
      <c r="R3" s="67">
        <v>0.61073207521006156</v>
      </c>
      <c r="S3" s="64">
        <v>56334715.930000007</v>
      </c>
      <c r="T3" s="67">
        <v>0.57907382142798713</v>
      </c>
    </row>
    <row r="4" spans="1:20" x14ac:dyDescent="0.2">
      <c r="A4" s="58" t="s">
        <v>84</v>
      </c>
      <c r="B4" s="59">
        <f>'Expenses and Headcount'!Y63</f>
        <v>1050601.3799999999</v>
      </c>
      <c r="C4" s="60">
        <f t="shared" si="0"/>
        <v>1.9424108979117203E-2</v>
      </c>
      <c r="D4" s="61">
        <f>'Expenses and Headcount'!Z63</f>
        <v>21.8</v>
      </c>
      <c r="E4" s="60">
        <f t="shared" si="0"/>
        <v>1.9279007566214548E-2</v>
      </c>
      <c r="F4" s="59">
        <f>'Expenses and Headcount'!AA63</f>
        <v>419070</v>
      </c>
      <c r="G4" s="60">
        <f t="shared" ref="G4" si="5">SUM(F4/F$15)</f>
        <v>2.2133555268944963E-2</v>
      </c>
      <c r="H4" s="60">
        <f t="shared" si="2"/>
        <v>0.39888582670622424</v>
      </c>
      <c r="I4" s="59">
        <f>'Expenses and Headcount'!AB63</f>
        <v>411112</v>
      </c>
      <c r="J4" s="60">
        <f t="shared" ref="J4" si="6">SUM(I4/I$15)</f>
        <v>1.6944002805347084E-2</v>
      </c>
      <c r="K4" s="59">
        <f>'Expenses and Headcount'!AC63</f>
        <v>1880783.38</v>
      </c>
      <c r="L4" s="60">
        <f t="shared" ref="L4" si="7">SUM(K4/K$15)</f>
        <v>1.9332882063133994E-2</v>
      </c>
      <c r="M4" s="60"/>
      <c r="N4" s="61" t="s">
        <v>356</v>
      </c>
      <c r="O4" s="64">
        <v>40178624.93</v>
      </c>
      <c r="P4" s="67">
        <v>0.74284500680114796</v>
      </c>
      <c r="Q4" s="65">
        <v>712.39359999999988</v>
      </c>
      <c r="R4" s="67">
        <v>0.63001108277627604</v>
      </c>
      <c r="S4" s="64">
        <v>58215499.310000002</v>
      </c>
      <c r="T4" s="67">
        <v>0.59840670349112113</v>
      </c>
    </row>
    <row r="5" spans="1:20" x14ac:dyDescent="0.2">
      <c r="A5" s="58" t="s">
        <v>326</v>
      </c>
      <c r="B5" s="59">
        <f>'Expenses and Headcount'!Y99</f>
        <v>5776696.1099999994</v>
      </c>
      <c r="C5" s="60">
        <f t="shared" si="0"/>
        <v>0.1068028054369036</v>
      </c>
      <c r="D5" s="61">
        <f>'Expenses and Headcount'!Z99</f>
        <v>110.60999999999999</v>
      </c>
      <c r="E5" s="60">
        <f t="shared" si="0"/>
        <v>9.781885444490783E-2</v>
      </c>
      <c r="F5" s="59">
        <f>'Expenses and Headcount'!AA99</f>
        <v>2156502</v>
      </c>
      <c r="G5" s="60">
        <f t="shared" ref="G5" si="8">SUM(F5/F$15)</f>
        <v>0.11389757368599603</v>
      </c>
      <c r="H5" s="60">
        <f t="shared" si="2"/>
        <v>0.3733106188963089</v>
      </c>
      <c r="I5" s="59">
        <f>'Expenses and Headcount'!AB99</f>
        <v>2889924.38</v>
      </c>
      <c r="J5" s="60">
        <f t="shared" ref="J5" si="9">SUM(I5/I$15)</f>
        <v>0.1191083860406919</v>
      </c>
      <c r="K5" s="59">
        <f>'Expenses and Headcount'!AC99</f>
        <v>10823122.49</v>
      </c>
      <c r="L5" s="60">
        <f t="shared" ref="L5" si="10">SUM(K5/K$15)</f>
        <v>0.11125265826946171</v>
      </c>
      <c r="M5" s="60"/>
      <c r="N5" s="61" t="s">
        <v>344</v>
      </c>
      <c r="O5" s="64">
        <v>20736166.669999998</v>
      </c>
      <c r="P5" s="67">
        <v>0.38338190761487284</v>
      </c>
      <c r="Q5" s="65">
        <v>550.78</v>
      </c>
      <c r="R5" s="67">
        <v>0.48708677923484622</v>
      </c>
      <c r="S5" s="64">
        <v>51772576.289999992</v>
      </c>
      <c r="T5" s="67">
        <v>0.5321788368414746</v>
      </c>
    </row>
    <row r="6" spans="1:20" x14ac:dyDescent="0.2">
      <c r="A6" s="58" t="s">
        <v>327</v>
      </c>
      <c r="B6" s="59">
        <f>'Expenses and Headcount'!Y160</f>
        <v>13899531.749999998</v>
      </c>
      <c r="C6" s="60">
        <f t="shared" si="0"/>
        <v>0.25698235754335264</v>
      </c>
      <c r="D6" s="61">
        <f>'Expenses and Headcount'!Z160</f>
        <v>271.95699999999999</v>
      </c>
      <c r="E6" s="60">
        <f t="shared" si="0"/>
        <v>0.24050738810481695</v>
      </c>
      <c r="F6" s="59">
        <f>'Expenses and Headcount'!AA160</f>
        <v>4182693</v>
      </c>
      <c r="G6" s="60">
        <f t="shared" ref="G6" si="11">SUM(F6/F$15)</f>
        <v>0.22091265585350708</v>
      </c>
      <c r="H6" s="60">
        <f t="shared" si="2"/>
        <v>0.30092330268607792</v>
      </c>
      <c r="I6" s="59">
        <f>'Expenses and Headcount'!AB160</f>
        <v>736919</v>
      </c>
      <c r="J6" s="60">
        <f t="shared" ref="J6" si="12">SUM(I6/I$15)</f>
        <v>3.0372155527723755E-2</v>
      </c>
      <c r="K6" s="59">
        <f>'Expenses and Headcount'!AC160</f>
        <v>18819143.75</v>
      </c>
      <c r="L6" s="60">
        <f t="shared" ref="L6" si="13">SUM(K6/K$15)</f>
        <v>0.1934450774697484</v>
      </c>
      <c r="M6" s="60"/>
      <c r="N6" s="61" t="s">
        <v>348</v>
      </c>
      <c r="O6" s="64">
        <v>14959470.559999999</v>
      </c>
      <c r="P6" s="67">
        <v>0.27657910217796922</v>
      </c>
      <c r="Q6" s="65">
        <v>440.17000000000007</v>
      </c>
      <c r="R6" s="67">
        <v>0.38926792478993849</v>
      </c>
      <c r="S6" s="64">
        <v>40949453.799999997</v>
      </c>
      <c r="T6" s="67">
        <v>0.42092617857201298</v>
      </c>
    </row>
    <row r="7" spans="1:20" x14ac:dyDescent="0.2">
      <c r="A7" s="58" t="s">
        <v>328</v>
      </c>
      <c r="B7" s="59">
        <f>'Expenses and Headcount'!Y172</f>
        <v>3434574.52</v>
      </c>
      <c r="C7" s="60">
        <f t="shared" si="0"/>
        <v>6.3500344701031303E-2</v>
      </c>
      <c r="D7" s="61">
        <f>'Expenses and Headcount'!Z172</f>
        <v>50.89</v>
      </c>
      <c r="E7" s="60">
        <f t="shared" si="0"/>
        <v>4.500498601122286E-2</v>
      </c>
      <c r="F7" s="59">
        <f>'Expenses and Headcount'!AA172</f>
        <v>946917</v>
      </c>
      <c r="G7" s="60">
        <f t="shared" ref="G7" si="14">SUM(F7/F$15)</f>
        <v>5.001226466844097E-2</v>
      </c>
      <c r="H7" s="60">
        <f t="shared" si="2"/>
        <v>0.27570139896105678</v>
      </c>
      <c r="I7" s="59">
        <f>'Expenses and Headcount'!AB172</f>
        <v>76070</v>
      </c>
      <c r="J7" s="60">
        <f t="shared" ref="J7" si="15">SUM(I7/I$15)</f>
        <v>3.1352290699438417E-3</v>
      </c>
      <c r="K7" s="59">
        <f>'Expenses and Headcount'!AC172</f>
        <v>4457561.5199999996</v>
      </c>
      <c r="L7" s="60">
        <f t="shared" ref="L7" si="16">SUM(K7/K$15)</f>
        <v>4.5820008870625123E-2</v>
      </c>
      <c r="M7" s="60"/>
      <c r="N7" s="61" t="s">
        <v>357</v>
      </c>
      <c r="O7" s="64">
        <v>13908869.18</v>
      </c>
      <c r="P7" s="67">
        <v>0.25715499319885204</v>
      </c>
      <c r="Q7" s="65">
        <v>418.37</v>
      </c>
      <c r="R7" s="67">
        <v>0.36998891722372385</v>
      </c>
      <c r="S7" s="64">
        <v>39068670.420000002</v>
      </c>
      <c r="T7" s="67">
        <v>0.40159329650887904</v>
      </c>
    </row>
    <row r="8" spans="1:20" x14ac:dyDescent="0.2">
      <c r="A8" s="58" t="s">
        <v>331</v>
      </c>
      <c r="B8" s="59">
        <f>'Expenses and Headcount'!Y186</f>
        <v>2664567.89</v>
      </c>
      <c r="C8" s="60">
        <f t="shared" si="0"/>
        <v>4.9264029214978182E-2</v>
      </c>
      <c r="D8" s="61">
        <f>'Expenses and Headcount'!Z186</f>
        <v>57.96</v>
      </c>
      <c r="E8" s="60">
        <f t="shared" si="0"/>
        <v>5.1257398098063997E-2</v>
      </c>
      <c r="F8" s="59">
        <f>'Expenses and Headcount'!AA186</f>
        <v>843280</v>
      </c>
      <c r="G8" s="60">
        <f t="shared" ref="G8" si="17">SUM(F8/F$15)</f>
        <v>4.4538584215515091E-2</v>
      </c>
      <c r="H8" s="60">
        <f t="shared" si="2"/>
        <v>0.3164790820923688</v>
      </c>
      <c r="I8" s="59">
        <f>'Expenses and Headcount'!AB186</f>
        <v>139123</v>
      </c>
      <c r="J8" s="60">
        <f t="shared" ref="J8" si="18">SUM(I8/I$15)</f>
        <v>5.7339617970000936E-3</v>
      </c>
      <c r="K8" s="59">
        <f>'Expenses and Headcount'!AC186</f>
        <v>3646970.8899999997</v>
      </c>
      <c r="L8" s="60">
        <f t="shared" ref="L8" si="19">SUM(K8/K$15)</f>
        <v>3.7487814308553073E-2</v>
      </c>
      <c r="M8" s="60"/>
      <c r="N8" s="61" t="s">
        <v>349</v>
      </c>
      <c r="O8" s="64">
        <v>13143201.559999999</v>
      </c>
      <c r="P8" s="67">
        <v>0.24299889976914293</v>
      </c>
      <c r="Q8" s="65">
        <v>394.92000000000007</v>
      </c>
      <c r="R8" s="67">
        <v>0.34925071871786473</v>
      </c>
      <c r="S8" s="64">
        <v>32414062.249999996</v>
      </c>
      <c r="T8" s="67">
        <v>0.33318948334514403</v>
      </c>
    </row>
    <row r="9" spans="1:20" x14ac:dyDescent="0.2">
      <c r="A9" s="58" t="s">
        <v>330</v>
      </c>
      <c r="B9" s="59">
        <f>'Expenses and Headcount'!Y216</f>
        <v>6041221.9399999995</v>
      </c>
      <c r="C9" s="60">
        <f t="shared" si="0"/>
        <v>0.11169350770279196</v>
      </c>
      <c r="D9" s="61">
        <f>'Expenses and Headcount'!Z216</f>
        <v>76.91</v>
      </c>
      <c r="E9" s="60">
        <f t="shared" si="0"/>
        <v>6.8015984950346831E-2</v>
      </c>
      <c r="F9" s="59">
        <f>'Expenses and Headcount'!AA216</f>
        <v>1761093</v>
      </c>
      <c r="G9" s="60">
        <f t="shared" ref="G9" si="20">SUM(F9/F$15)</f>
        <v>9.3013695204266819E-2</v>
      </c>
      <c r="H9" s="60">
        <f t="shared" si="2"/>
        <v>0.29151271340314311</v>
      </c>
      <c r="I9" s="59">
        <f>'Expenses and Headcount'!AB216</f>
        <v>622225</v>
      </c>
      <c r="J9" s="60">
        <f t="shared" ref="J9" si="21">SUM(I9/I$15)</f>
        <v>2.5645036256682095E-2</v>
      </c>
      <c r="K9" s="59">
        <f>'Expenses and Headcount'!AC216</f>
        <v>8424539.9399999995</v>
      </c>
      <c r="L9" s="60">
        <f t="shared" ref="L9" si="22">SUM(K9/K$15)</f>
        <v>8.6597233274244442E-2</v>
      </c>
      <c r="M9" s="60"/>
    </row>
    <row r="10" spans="1:20" x14ac:dyDescent="0.2">
      <c r="A10" s="58" t="s">
        <v>329</v>
      </c>
      <c r="B10" s="59">
        <f>'Expenses and Headcount'!Y244</f>
        <v>4139389.28</v>
      </c>
      <c r="C10" s="60">
        <f t="shared" si="0"/>
        <v>7.6531356242564144E-2</v>
      </c>
      <c r="D10" s="61">
        <f>'Expenses and Headcount'!Z244</f>
        <v>54.394599999999997</v>
      </c>
      <c r="E10" s="60">
        <f t="shared" si="0"/>
        <v>4.8104307567028153E-2</v>
      </c>
      <c r="F10" s="59">
        <f>'Expenses and Headcount'!AA244</f>
        <v>1164679</v>
      </c>
      <c r="G10" s="60">
        <f t="shared" ref="G10" si="23">SUM(F10/F$15)</f>
        <v>6.1513558634785484E-2</v>
      </c>
      <c r="H10" s="60">
        <f t="shared" si="2"/>
        <v>0.28136493603713447</v>
      </c>
      <c r="I10" s="59">
        <f>'Expenses and Headcount'!AB244</f>
        <v>346651</v>
      </c>
      <c r="J10" s="60">
        <f t="shared" ref="J10" si="24">SUM(I10/I$15)</f>
        <v>1.4287239283884616E-2</v>
      </c>
      <c r="K10" s="59">
        <f>'Expenses and Headcount'!AC244</f>
        <v>5650719.2799999993</v>
      </c>
      <c r="L10" s="60">
        <f t="shared" ref="L10" si="25">SUM(K10/K$15)</f>
        <v>5.8084673957570505E-2</v>
      </c>
      <c r="M10" s="60"/>
      <c r="N10" s="57"/>
      <c r="O10" s="56" t="s">
        <v>351</v>
      </c>
      <c r="P10" s="56" t="s">
        <v>346</v>
      </c>
      <c r="Q10" s="56" t="s">
        <v>352</v>
      </c>
      <c r="R10" s="56" t="s">
        <v>346</v>
      </c>
      <c r="S10" s="56" t="s">
        <v>19</v>
      </c>
      <c r="T10" s="56" t="s">
        <v>346</v>
      </c>
    </row>
    <row r="11" spans="1:20" x14ac:dyDescent="0.2">
      <c r="A11" s="58" t="s">
        <v>332</v>
      </c>
      <c r="B11" s="59">
        <f>'Expenses and Headcount'!Y260</f>
        <v>3172042.06</v>
      </c>
      <c r="C11" s="60">
        <f t="shared" si="0"/>
        <v>5.864649698040892E-2</v>
      </c>
      <c r="D11" s="61">
        <f>'Expenses and Headcount'!Z260</f>
        <v>67.872</v>
      </c>
      <c r="E11" s="60">
        <f t="shared" si="0"/>
        <v>6.0023156033674946E-2</v>
      </c>
      <c r="F11" s="59">
        <f>'Expenses and Headcount'!AA260</f>
        <v>1017205</v>
      </c>
      <c r="G11" s="60">
        <f t="shared" ref="G11" si="26">SUM(F11/F$15)</f>
        <v>5.3724587986129196E-2</v>
      </c>
      <c r="H11" s="60">
        <f t="shared" si="2"/>
        <v>0.3206782825571991</v>
      </c>
      <c r="I11" s="59">
        <f>'Expenses and Headcount'!AB260</f>
        <v>323411</v>
      </c>
      <c r="J11" s="60">
        <f t="shared" ref="J11" si="27">SUM(I11/I$15)</f>
        <v>1.3329401455759272E-2</v>
      </c>
      <c r="K11" s="59">
        <f>'Expenses and Headcount'!AC260</f>
        <v>4512658.0600000005</v>
      </c>
      <c r="L11" s="60">
        <f t="shared" ref="L11" si="28">SUM(K11/K$15)</f>
        <v>4.6386355277783807E-2</v>
      </c>
      <c r="M11" s="60"/>
      <c r="N11" s="61" t="s">
        <v>364</v>
      </c>
      <c r="O11" s="64">
        <v>31083533.210000001</v>
      </c>
      <c r="P11" s="67">
        <v>0.57468983766902049</v>
      </c>
      <c r="Q11" s="65">
        <v>550.28359999999986</v>
      </c>
      <c r="R11" s="67">
        <v>0.48664778385154939</v>
      </c>
      <c r="S11" s="64">
        <v>42423110.210000008</v>
      </c>
      <c r="T11" s="67">
        <v>0.43607413547075574</v>
      </c>
    </row>
    <row r="12" spans="1:20" x14ac:dyDescent="0.2">
      <c r="A12" s="58" t="s">
        <v>333</v>
      </c>
      <c r="B12" s="59">
        <f>'Expenses and Headcount'!Y268</f>
        <v>1265863</v>
      </c>
      <c r="C12" s="60">
        <f t="shared" si="0"/>
        <v>2.3403986833362284E-2</v>
      </c>
      <c r="D12" s="61">
        <f>'Expenses and Headcount'!Z268</f>
        <v>27</v>
      </c>
      <c r="E12" s="60">
        <f t="shared" si="0"/>
        <v>2.3877669921458386E-2</v>
      </c>
      <c r="F12" s="59">
        <f>'Expenses and Headcount'!AA268</f>
        <v>463325</v>
      </c>
      <c r="G12" s="60">
        <f t="shared" ref="G12" si="29">SUM(F12/F$15)</f>
        <v>2.4470922506941384E-2</v>
      </c>
      <c r="H12" s="60">
        <f t="shared" si="2"/>
        <v>0.36601512169958361</v>
      </c>
      <c r="I12" s="59">
        <f>'Expenses and Headcount'!AB268</f>
        <v>433100</v>
      </c>
      <c r="J12" s="60">
        <f t="shared" ref="J12" si="30">SUM(I12/I$15)</f>
        <v>1.785023938731008E-2</v>
      </c>
      <c r="K12" s="59">
        <f>'Expenses and Headcount'!AC268</f>
        <v>2162288</v>
      </c>
      <c r="L12" s="60">
        <f t="shared" ref="L12" si="31">SUM(K12/K$15)</f>
        <v>2.2226514406209756E-2</v>
      </c>
      <c r="M12" s="60"/>
      <c r="N12" s="61" t="s">
        <v>344</v>
      </c>
      <c r="O12" s="64">
        <v>23003960.899999999</v>
      </c>
      <c r="P12" s="67">
        <v>0.42531016233097951</v>
      </c>
      <c r="Q12" s="65">
        <v>580.48</v>
      </c>
      <c r="R12" s="67">
        <v>0.5133522161484505</v>
      </c>
      <c r="S12" s="64">
        <v>54861059.519999988</v>
      </c>
      <c r="T12" s="67">
        <v>0.56392586452924431</v>
      </c>
    </row>
    <row r="13" spans="1:20" x14ac:dyDescent="0.2">
      <c r="A13" s="58" t="s">
        <v>334</v>
      </c>
      <c r="B13" s="59">
        <f>'Expenses and Headcount'!Y292</f>
        <v>1816269</v>
      </c>
      <c r="C13" s="60">
        <f t="shared" si="0"/>
        <v>3.3580202408826296E-2</v>
      </c>
      <c r="D13" s="61">
        <f>'Expenses and Headcount'!Z292</f>
        <v>45.25</v>
      </c>
      <c r="E13" s="60">
        <f t="shared" si="0"/>
        <v>4.0017206072073777E-2</v>
      </c>
      <c r="F13" s="59">
        <f>'Expenses and Headcount'!AA292</f>
        <v>1661436</v>
      </c>
      <c r="G13" s="60">
        <f t="shared" ref="G13" si="32">SUM(F13/F$15)</f>
        <v>8.7750221995883379E-2</v>
      </c>
      <c r="H13" s="60">
        <f t="shared" si="2"/>
        <v>0.91475216501520429</v>
      </c>
      <c r="I13" s="59">
        <f>'Expenses and Headcount'!AB292</f>
        <v>5057686.5500000007</v>
      </c>
      <c r="J13" s="60">
        <f t="shared" ref="J13" si="33">SUM(I13/I$15)</f>
        <v>0.20845281843333746</v>
      </c>
      <c r="K13" s="59">
        <f>'Expenses and Headcount'!AC292</f>
        <v>8535391.5500000007</v>
      </c>
      <c r="L13" s="60">
        <f t="shared" ref="L13" si="34">SUM(K13/K$15)</f>
        <v>8.7736695226868971E-2</v>
      </c>
      <c r="M13" s="60"/>
    </row>
    <row r="14" spans="1:20" x14ac:dyDescent="0.2">
      <c r="A14" s="58" t="s">
        <v>343</v>
      </c>
      <c r="B14" s="59">
        <f>'Expenses and Headcount'!Y312</f>
        <v>0</v>
      </c>
      <c r="C14" s="60"/>
      <c r="D14" s="61">
        <f>'Expenses and Headcount'!Z312</f>
        <v>120.22</v>
      </c>
      <c r="E14" s="60"/>
      <c r="F14" s="59">
        <f>'Expenses and Headcount'!AA312</f>
        <v>0</v>
      </c>
      <c r="G14" s="60"/>
      <c r="H14" s="60"/>
      <c r="I14" s="59">
        <f>'Expenses and Headcount'!AB312</f>
        <v>0</v>
      </c>
      <c r="J14" s="60"/>
      <c r="K14" s="59">
        <f>'Expenses and Headcount'!AC312</f>
        <v>0</v>
      </c>
      <c r="L14" s="60"/>
      <c r="M14" s="60"/>
      <c r="N14" s="57"/>
      <c r="O14" s="56" t="s">
        <v>351</v>
      </c>
      <c r="P14" s="56" t="s">
        <v>346</v>
      </c>
      <c r="Q14" s="56" t="s">
        <v>352</v>
      </c>
      <c r="R14" s="56" t="s">
        <v>346</v>
      </c>
      <c r="S14" s="56" t="s">
        <v>19</v>
      </c>
      <c r="T14" s="56" t="s">
        <v>346</v>
      </c>
    </row>
    <row r="15" spans="1:20" x14ac:dyDescent="0.2">
      <c r="A15" s="58" t="s">
        <v>319</v>
      </c>
      <c r="B15" s="62">
        <f>'Expenses and Headcount'!Y313</f>
        <v>54087494.109999999</v>
      </c>
      <c r="C15" s="62"/>
      <c r="D15" s="58">
        <f>'Expenses and Headcount'!Z313</f>
        <v>1130.7636</v>
      </c>
      <c r="E15" s="58"/>
      <c r="F15" s="62">
        <f>'Expenses and Headcount'!AA313</f>
        <v>18933695.689999998</v>
      </c>
      <c r="G15" s="62"/>
      <c r="H15" s="63">
        <f>F15/B15</f>
        <v>0.35005681075728429</v>
      </c>
      <c r="I15" s="62">
        <f>'Expenses and Headcount'!AB313</f>
        <v>24262979.93</v>
      </c>
      <c r="J15" s="62"/>
      <c r="K15" s="62">
        <f>'Expenses and Headcount'!AC313</f>
        <v>97284169.729999989</v>
      </c>
      <c r="M15" s="60"/>
      <c r="N15" s="61" t="s">
        <v>363</v>
      </c>
      <c r="O15" s="64">
        <v>33351327.440000001</v>
      </c>
      <c r="P15" s="67">
        <v>0.61661809238512721</v>
      </c>
      <c r="Q15" s="65">
        <v>579.98359999999991</v>
      </c>
      <c r="R15" s="67">
        <v>0.51291322076515367</v>
      </c>
      <c r="S15" s="64">
        <v>45511593.440000005</v>
      </c>
      <c r="T15" s="67">
        <v>0.4678211631585254</v>
      </c>
    </row>
    <row r="16" spans="1:20" x14ac:dyDescent="0.2">
      <c r="N16" s="61" t="s">
        <v>344</v>
      </c>
      <c r="O16" s="64">
        <v>20736166.669999998</v>
      </c>
      <c r="P16" s="67">
        <v>0.38338190761487284</v>
      </c>
      <c r="Q16" s="65">
        <v>550.78</v>
      </c>
      <c r="R16" s="67">
        <v>0.48708677923484622</v>
      </c>
      <c r="S16" s="64">
        <v>51772576.289999992</v>
      </c>
      <c r="T16" s="67">
        <v>0.5321788368414746</v>
      </c>
    </row>
    <row r="17" spans="1:20" x14ac:dyDescent="0.2">
      <c r="A17" s="55"/>
      <c r="B17" s="56" t="s">
        <v>351</v>
      </c>
      <c r="C17" s="56" t="s">
        <v>346</v>
      </c>
      <c r="D17" s="56" t="s">
        <v>352</v>
      </c>
      <c r="E17" s="56" t="s">
        <v>346</v>
      </c>
      <c r="F17" s="56" t="s">
        <v>353</v>
      </c>
      <c r="G17" s="56" t="s">
        <v>346</v>
      </c>
      <c r="H17" s="56" t="s">
        <v>350</v>
      </c>
      <c r="I17" s="56" t="s">
        <v>354</v>
      </c>
      <c r="J17" s="56" t="s">
        <v>346</v>
      </c>
      <c r="K17" s="56" t="s">
        <v>19</v>
      </c>
      <c r="L17" s="56" t="s">
        <v>346</v>
      </c>
    </row>
    <row r="18" spans="1:20" x14ac:dyDescent="0.2">
      <c r="A18" s="69" t="s">
        <v>364</v>
      </c>
      <c r="B18" s="70">
        <f>SUM(B19-'Expenses and Headcount'!T100-'Expenses and Headcount'!T161-'Expenses and Headcount'!T173-'Expenses and Headcount'!T187-'Expenses and Headcount'!T217-'Expenses and Headcount'!T245)</f>
        <v>31083533.210000001</v>
      </c>
      <c r="C18" s="60">
        <f>B18/B$15</f>
        <v>0.57468983766902049</v>
      </c>
      <c r="D18" s="66">
        <f>SUM(D19-'Expenses and Headcount'!U100-'Expenses and Headcount'!U161-'Expenses and Headcount'!U173-'Expenses and Headcount'!U187-'Expenses and Headcount'!U217-'Expenses and Headcount'!U245)</f>
        <v>550.28359999999986</v>
      </c>
      <c r="E18" s="60">
        <f>D18/D$15</f>
        <v>0.48664778385154939</v>
      </c>
      <c r="F18" s="70">
        <f>SUM(F19-'Expenses and Headcount'!V100-'Expenses and Headcount'!V161-'Expenses and Headcount'!V173-'Expenses and Headcount'!V187-'Expenses and Headcount'!V217-'Expenses and Headcount'!V245)</f>
        <v>9279349</v>
      </c>
      <c r="G18" s="60">
        <f>F18/F$15</f>
        <v>0.49009708151699999</v>
      </c>
      <c r="H18" s="60">
        <f>F18/B18</f>
        <v>0.29852941547245682</v>
      </c>
      <c r="I18" s="70">
        <f>SUM(I19-'Expenses and Headcount'!W100-'Expenses and Headcount'!W161-'Expenses and Headcount'!W173-'Expenses and Headcount'!W187-'Expenses and Headcount'!W217-'Expenses and Headcount'!W245)</f>
        <v>2060228</v>
      </c>
      <c r="J18" s="60">
        <f>I18/I$15</f>
        <v>8.4912405893417392E-2</v>
      </c>
      <c r="K18" s="70">
        <f>SUM(K19-'Expenses and Headcount'!X100-'Expenses and Headcount'!X161-'Expenses and Headcount'!X173-'Expenses and Headcount'!X187-'Expenses and Headcount'!X217-'Expenses and Headcount'!X245)</f>
        <v>42423110.210000008</v>
      </c>
      <c r="L18" s="60">
        <f>K18/K$15</f>
        <v>0.43607413547075574</v>
      </c>
      <c r="N18" s="57"/>
      <c r="O18" s="56" t="s">
        <v>351</v>
      </c>
      <c r="P18" s="56" t="s">
        <v>346</v>
      </c>
      <c r="Q18" s="56" t="s">
        <v>352</v>
      </c>
      <c r="R18" s="56" t="s">
        <v>346</v>
      </c>
      <c r="S18" s="56" t="s">
        <v>19</v>
      </c>
      <c r="T18" s="56" t="s">
        <v>346</v>
      </c>
    </row>
    <row r="19" spans="1:20" x14ac:dyDescent="0.2">
      <c r="A19" s="58" t="s">
        <v>363</v>
      </c>
      <c r="B19" s="64">
        <f>SUM(B6:B11)</f>
        <v>33351327.440000001</v>
      </c>
      <c r="C19" s="60">
        <f>B19/B$15</f>
        <v>0.61661809238512721</v>
      </c>
      <c r="D19" s="71">
        <f>SUM(D6:D11)</f>
        <v>579.98359999999991</v>
      </c>
      <c r="E19" s="60">
        <f>D19/D$15</f>
        <v>0.51291322076515367</v>
      </c>
      <c r="F19" s="64">
        <f>SUM(F6:F11)</f>
        <v>9915867</v>
      </c>
      <c r="G19" s="60">
        <f>F19/F$15</f>
        <v>0.52371534656264462</v>
      </c>
      <c r="H19" s="60">
        <f>F19/B19</f>
        <v>0.29731551218880059</v>
      </c>
      <c r="I19" s="64">
        <f>SUM(I6:I11)</f>
        <v>2244399</v>
      </c>
      <c r="J19" s="60">
        <f>I19/I$15</f>
        <v>9.2503023390993672E-2</v>
      </c>
      <c r="K19" s="64">
        <f>SUM(K6:K11)</f>
        <v>45511593.440000005</v>
      </c>
      <c r="L19" s="60">
        <f>K19/K$15</f>
        <v>0.4678211631585254</v>
      </c>
      <c r="N19" s="61" t="s">
        <v>355</v>
      </c>
      <c r="O19" s="64">
        <v>39128023.550000004</v>
      </c>
      <c r="P19" s="67">
        <v>0.72342089782203089</v>
      </c>
      <c r="Q19" s="65">
        <v>690.59359999999992</v>
      </c>
      <c r="R19" s="67">
        <v>0.61073207521006156</v>
      </c>
      <c r="S19" s="64">
        <v>56334715.930000007</v>
      </c>
      <c r="T19" s="67">
        <v>0.57907382142798713</v>
      </c>
    </row>
    <row r="20" spans="1:20" x14ac:dyDescent="0.2">
      <c r="A20" s="58" t="s">
        <v>355</v>
      </c>
      <c r="B20" s="64">
        <f>SUM(B5,B6,B7,B8,B9,B10,B11)</f>
        <v>39128023.550000004</v>
      </c>
      <c r="C20" s="60">
        <f>B20/B$15</f>
        <v>0.72342089782203089</v>
      </c>
      <c r="D20" s="65">
        <f>SUM(D5,D6,D7,D8,D9,D10,D11)</f>
        <v>690.59359999999992</v>
      </c>
      <c r="E20" s="60">
        <f>D20/D$15</f>
        <v>0.61073207521006156</v>
      </c>
      <c r="F20" s="64">
        <f>SUM(F5,F6,F7,F8,F9,F10,F11)</f>
        <v>12072369</v>
      </c>
      <c r="G20" s="60">
        <f>F20/F$15</f>
        <v>0.63761292024864069</v>
      </c>
      <c r="H20" s="60">
        <f>F20/B20</f>
        <v>0.30853510872005185</v>
      </c>
      <c r="I20" s="64">
        <f>SUM(I5,I6,I7,I8,I9,I10,I11)</f>
        <v>5134323.38</v>
      </c>
      <c r="J20" s="60">
        <f>I20/I$15</f>
        <v>0.21161140943168558</v>
      </c>
      <c r="K20" s="64">
        <f>SUM(K5,K6,K7,K8,K9,K10,K11)</f>
        <v>56334715.930000007</v>
      </c>
      <c r="L20" s="60">
        <f>K20/K$15</f>
        <v>0.57907382142798713</v>
      </c>
      <c r="N20" s="61" t="s">
        <v>344</v>
      </c>
      <c r="O20" s="64">
        <v>14959470.559999999</v>
      </c>
      <c r="P20" s="67">
        <v>0.27657910217796922</v>
      </c>
      <c r="Q20" s="65">
        <v>440.17000000000007</v>
      </c>
      <c r="R20" s="67">
        <v>0.38926792478993849</v>
      </c>
      <c r="S20" s="64">
        <v>40949453.799999997</v>
      </c>
      <c r="T20" s="67">
        <v>0.42092617857201298</v>
      </c>
    </row>
    <row r="21" spans="1:20" x14ac:dyDescent="0.2">
      <c r="A21" s="58" t="s">
        <v>356</v>
      </c>
      <c r="B21" s="64">
        <f>SUM(B4:B11)</f>
        <v>40178624.93</v>
      </c>
      <c r="C21" s="60">
        <f t="shared" ref="C21:C26" si="35">B21/B$15</f>
        <v>0.74284500680114796</v>
      </c>
      <c r="D21" s="65">
        <f>SUM(D4:D11)</f>
        <v>712.39359999999988</v>
      </c>
      <c r="E21" s="60">
        <f t="shared" ref="E21:E26" si="36">D21/D$15</f>
        <v>0.63001108277627604</v>
      </c>
      <c r="F21" s="64">
        <f>SUM(F4:F11)</f>
        <v>12491439</v>
      </c>
      <c r="G21" s="60">
        <f t="shared" ref="G21:G26" si="37">F21/F$15</f>
        <v>0.65974647551758558</v>
      </c>
      <c r="H21" s="60">
        <f t="shared" ref="H21:H26" si="38">F21/B21</f>
        <v>0.31089762334482163</v>
      </c>
      <c r="I21" s="64">
        <f>SUM(I4:I11)</f>
        <v>5545435.3799999999</v>
      </c>
      <c r="J21" s="60">
        <f t="shared" ref="J21:J26" si="39">I21/I$15</f>
        <v>0.22855541223703266</v>
      </c>
      <c r="K21" s="64">
        <f>SUM(K4:K11)</f>
        <v>58215499.310000002</v>
      </c>
      <c r="L21" s="60">
        <f t="shared" ref="L21:L26" si="40">K21/K$15</f>
        <v>0.59840670349112113</v>
      </c>
    </row>
    <row r="22" spans="1:20" x14ac:dyDescent="0.2">
      <c r="A22" s="58" t="s">
        <v>344</v>
      </c>
      <c r="B22" s="64">
        <f>SUM(B23+((B19-B18)))</f>
        <v>23003960.899999999</v>
      </c>
      <c r="C22" s="60">
        <f t="shared" si="35"/>
        <v>0.42531016233097951</v>
      </c>
      <c r="D22" s="66">
        <f>SUM(D23+((D19-D18)))</f>
        <v>580.48</v>
      </c>
      <c r="E22" s="60">
        <f t="shared" si="36"/>
        <v>0.5133522161484505</v>
      </c>
      <c r="F22" s="64">
        <f>SUM(F23+((F19-F18)))</f>
        <v>9654346.6899999995</v>
      </c>
      <c r="G22" s="60">
        <f t="shared" si="37"/>
        <v>0.50990291848300007</v>
      </c>
      <c r="H22" s="60">
        <f t="shared" si="38"/>
        <v>0.41968192921072128</v>
      </c>
      <c r="I22" s="64">
        <f>SUM(I23+((I19-I18)))</f>
        <v>22202751.93</v>
      </c>
      <c r="J22" s="60">
        <f t="shared" si="39"/>
        <v>0.91508759410658258</v>
      </c>
      <c r="K22" s="64">
        <f>SUM(K23+((K19-K18)))</f>
        <v>54861059.519999988</v>
      </c>
      <c r="L22" s="60">
        <f t="shared" si="40"/>
        <v>0.56392586452924431</v>
      </c>
      <c r="N22" s="57"/>
      <c r="O22" s="56" t="s">
        <v>351</v>
      </c>
      <c r="P22" s="56" t="s">
        <v>346</v>
      </c>
      <c r="Q22" s="56" t="s">
        <v>352</v>
      </c>
      <c r="R22" s="56" t="s">
        <v>346</v>
      </c>
      <c r="S22" s="56" t="s">
        <v>19</v>
      </c>
      <c r="T22" s="56" t="s">
        <v>346</v>
      </c>
    </row>
    <row r="23" spans="1:20" x14ac:dyDescent="0.2">
      <c r="A23" s="58" t="s">
        <v>365</v>
      </c>
      <c r="B23" s="64">
        <f>SUM(B2,B3,B4,B5,B12,B13,B14)</f>
        <v>20736166.669999998</v>
      </c>
      <c r="C23" s="60">
        <f t="shared" si="35"/>
        <v>0.38338190761487284</v>
      </c>
      <c r="D23" s="65">
        <f>SUM(D2,D3,D4,D5,D12,D13,D14)</f>
        <v>550.78</v>
      </c>
      <c r="E23" s="60">
        <f t="shared" si="36"/>
        <v>0.48708677923484622</v>
      </c>
      <c r="F23" s="64">
        <f>SUM(F2,F3,F4,F5,F12,F13,F14)</f>
        <v>9017828.6899999995</v>
      </c>
      <c r="G23" s="60">
        <f t="shared" si="37"/>
        <v>0.47628465343735543</v>
      </c>
      <c r="H23" s="60">
        <f t="shared" si="38"/>
        <v>0.43488407638266735</v>
      </c>
      <c r="I23" s="64">
        <f>SUM(I2,I3,I4,I5,I12,I13,I14)</f>
        <v>22018580.93</v>
      </c>
      <c r="J23" s="60">
        <f t="shared" si="39"/>
        <v>0.9074969766090063</v>
      </c>
      <c r="K23" s="64">
        <f>SUM(K2,K3,K4,K5,K12,K13,K14)</f>
        <v>51772576.289999992</v>
      </c>
      <c r="L23" s="60">
        <f t="shared" si="40"/>
        <v>0.5321788368414746</v>
      </c>
      <c r="N23" s="61" t="s">
        <v>356</v>
      </c>
      <c r="O23" s="64">
        <v>40178624.93</v>
      </c>
      <c r="P23" s="67">
        <v>0.74284500680114796</v>
      </c>
      <c r="Q23" s="65">
        <v>712.39359999999988</v>
      </c>
      <c r="R23" s="67">
        <v>0.63001108277627604</v>
      </c>
      <c r="S23" s="64">
        <v>58215499.310000002</v>
      </c>
      <c r="T23" s="67">
        <v>0.59840670349112113</v>
      </c>
    </row>
    <row r="24" spans="1:20" x14ac:dyDescent="0.2">
      <c r="A24" s="58" t="s">
        <v>348</v>
      </c>
      <c r="B24" s="64">
        <f>SUM(B2,B3,B4,B12,B13,B14)</f>
        <v>14959470.559999999</v>
      </c>
      <c r="C24" s="60">
        <f t="shared" si="35"/>
        <v>0.27657910217796922</v>
      </c>
      <c r="D24" s="65">
        <f>SUM(D2,D3,D4,D12,D13,D14)</f>
        <v>440.17000000000007</v>
      </c>
      <c r="E24" s="60">
        <f t="shared" si="36"/>
        <v>0.38926792478993849</v>
      </c>
      <c r="F24" s="64">
        <f>SUM(F2,F3,F4,F12,F13,F14)</f>
        <v>6861326.6899999995</v>
      </c>
      <c r="G24" s="60">
        <f t="shared" si="37"/>
        <v>0.36238707975135942</v>
      </c>
      <c r="H24" s="60">
        <f t="shared" si="38"/>
        <v>0.45866106440601195</v>
      </c>
      <c r="I24" s="64">
        <f>SUM(I2,I3,I4,I12,I13,I14)</f>
        <v>19128656.550000001</v>
      </c>
      <c r="J24" s="60">
        <f t="shared" si="39"/>
        <v>0.78838859056831445</v>
      </c>
      <c r="K24" s="64">
        <f>SUM(K2,K3,K4,K12,K13,K14)</f>
        <v>40949453.799999997</v>
      </c>
      <c r="L24" s="60">
        <f t="shared" si="40"/>
        <v>0.42092617857201298</v>
      </c>
      <c r="N24" s="61" t="s">
        <v>344</v>
      </c>
      <c r="O24" s="64">
        <v>13908869.18</v>
      </c>
      <c r="P24" s="67">
        <v>0.25715499319885204</v>
      </c>
      <c r="Q24" s="65">
        <v>418.37</v>
      </c>
      <c r="R24" s="67">
        <v>0.36998891722372385</v>
      </c>
      <c r="S24" s="64">
        <v>39068670.420000002</v>
      </c>
      <c r="T24" s="67">
        <v>0.40159329650887904</v>
      </c>
    </row>
    <row r="25" spans="1:20" x14ac:dyDescent="0.2">
      <c r="A25" s="58" t="s">
        <v>357</v>
      </c>
      <c r="B25" s="64">
        <f>SUM(B2,B3,B12,B13,B14)</f>
        <v>13908869.18</v>
      </c>
      <c r="C25" s="60">
        <f t="shared" si="35"/>
        <v>0.25715499319885204</v>
      </c>
      <c r="D25" s="65">
        <f>SUM(D2,D3,D12,D13,D14)</f>
        <v>418.37</v>
      </c>
      <c r="E25" s="60">
        <f t="shared" si="36"/>
        <v>0.36998891722372385</v>
      </c>
      <c r="F25" s="64">
        <f>SUM(F2,F3,F12,F13,F14)</f>
        <v>6442256.6899999995</v>
      </c>
      <c r="G25" s="60">
        <f t="shared" si="37"/>
        <v>0.34025352448241447</v>
      </c>
      <c r="H25" s="60">
        <f t="shared" si="38"/>
        <v>0.46317616526752031</v>
      </c>
      <c r="I25" s="64">
        <f>SUM(I2,I3,I12,I13,I14)</f>
        <v>18717544.550000001</v>
      </c>
      <c r="J25" s="60">
        <f t="shared" si="39"/>
        <v>0.77144458776296743</v>
      </c>
      <c r="K25" s="64">
        <f>SUM(K2,K3,K12,K13,K14)</f>
        <v>39068670.420000002</v>
      </c>
      <c r="L25" s="60">
        <f t="shared" si="40"/>
        <v>0.40159329650887904</v>
      </c>
    </row>
    <row r="26" spans="1:20" x14ac:dyDescent="0.2">
      <c r="A26" s="58" t="s">
        <v>349</v>
      </c>
      <c r="B26" s="64">
        <f>SUM(B2,B3,B4,B12,B14)</f>
        <v>13143201.559999999</v>
      </c>
      <c r="C26" s="60">
        <f t="shared" si="35"/>
        <v>0.24299889976914293</v>
      </c>
      <c r="D26" s="66">
        <f>SUM(D2,D3,D4,D12,D14)</f>
        <v>394.92000000000007</v>
      </c>
      <c r="E26" s="60">
        <f t="shared" si="36"/>
        <v>0.34925071871786473</v>
      </c>
      <c r="F26" s="64">
        <f>SUM(F2,F3,F4,F12,F14)</f>
        <v>5199890.6899999995</v>
      </c>
      <c r="G26" s="60">
        <f t="shared" si="37"/>
        <v>0.27463685775547608</v>
      </c>
      <c r="H26" s="60">
        <f t="shared" si="38"/>
        <v>0.39563348901422463</v>
      </c>
      <c r="I26" s="64">
        <f>SUM(I2,I3,I4,I12,I14)</f>
        <v>14070970</v>
      </c>
      <c r="J26" s="60">
        <f t="shared" si="39"/>
        <v>0.57993577213497705</v>
      </c>
      <c r="K26" s="64">
        <f>SUM(K2,K3,K4,K12,K14)</f>
        <v>32414062.249999996</v>
      </c>
      <c r="L26" s="60">
        <f t="shared" si="40"/>
        <v>0.33318948334514403</v>
      </c>
    </row>
    <row r="27" spans="1:20" x14ac:dyDescent="0.2">
      <c r="B27" s="64"/>
      <c r="C27" s="64"/>
      <c r="D27" s="64"/>
      <c r="E27" s="64"/>
      <c r="F27" s="64"/>
      <c r="G27" s="64"/>
      <c r="H27" s="64"/>
      <c r="I27" s="64"/>
      <c r="J27" s="64"/>
      <c r="K27" s="64"/>
    </row>
    <row r="28" spans="1:20" x14ac:dyDescent="0.2">
      <c r="B28" s="56" t="s">
        <v>351</v>
      </c>
      <c r="C28" s="56" t="s">
        <v>346</v>
      </c>
      <c r="D28" s="56" t="s">
        <v>352</v>
      </c>
      <c r="E28" s="56" t="s">
        <v>346</v>
      </c>
      <c r="F28" s="64"/>
      <c r="G28" s="64"/>
      <c r="H28" s="64"/>
      <c r="I28" s="64"/>
      <c r="J28" s="64"/>
      <c r="K28" s="64"/>
    </row>
    <row r="29" spans="1:20" x14ac:dyDescent="0.2">
      <c r="A29" s="58" t="s">
        <v>1</v>
      </c>
      <c r="B29" s="59">
        <f>'Expenses and Headcount'!C313</f>
        <v>30026562.829999994</v>
      </c>
      <c r="C29" s="60">
        <f>B29/B$15</f>
        <v>0.55514797503714475</v>
      </c>
      <c r="D29" s="65">
        <f>SUM('Expenses and Headcount'!D313+'Expenses and Headcount'!E313+'Expenses and Headcount'!F313+'Expenses and Headcount'!G313+'Expenses and Headcount'!H313)</f>
        <v>380.06</v>
      </c>
      <c r="E29" s="60">
        <f>D29/D$15</f>
        <v>0.33610915667961011</v>
      </c>
      <c r="F29" s="60"/>
      <c r="G29" s="60"/>
      <c r="H29" s="60"/>
    </row>
    <row r="30" spans="1:20" x14ac:dyDescent="0.2">
      <c r="A30" s="58" t="s">
        <v>345</v>
      </c>
      <c r="B30" s="64">
        <f>B15-B29</f>
        <v>24060931.280000005</v>
      </c>
      <c r="C30" s="60">
        <f>B30/B$15</f>
        <v>0.44485202496285525</v>
      </c>
      <c r="D30" s="65">
        <f>SUM(D15-D29)</f>
        <v>750.70360000000005</v>
      </c>
      <c r="E30" s="60">
        <f>D30/D$15</f>
        <v>0.66389084332038995</v>
      </c>
      <c r="F30" s="60"/>
      <c r="G30" s="60"/>
      <c r="H30" s="60"/>
    </row>
    <row r="32" spans="1:20" x14ac:dyDescent="0.2">
      <c r="B32" s="60"/>
      <c r="C32" s="60"/>
    </row>
    <row r="33" spans="2:3" x14ac:dyDescent="0.2">
      <c r="B33" s="60"/>
      <c r="C33" s="6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3</vt:i4>
      </vt:variant>
    </vt:vector>
  </HeadingPairs>
  <TitlesOfParts>
    <vt:vector size="3" baseType="lpstr">
      <vt:lpstr>Introduction</vt:lpstr>
      <vt:lpstr>Expenses and Headcount</vt:lpstr>
      <vt:lpstr>Summary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2017-08-30T18:30:53Z</dcterms:created>
  <dcterms:modified xsi:type="dcterms:W3CDTF">2017-12-16T17:54:19Z</dcterms:modified>
</cp:coreProperties>
</file>