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autoCompressPictures="0"/>
  <bookViews>
    <workbookView xWindow="0" yWindow="0" windowWidth="17430" windowHeight="7470" tabRatio="1000" firstSheet="10" activeTab="10"/>
  </bookViews>
  <sheets>
    <sheet name="Instructions" sheetId="12" r:id="rId1"/>
    <sheet name="Net Position" sheetId="2" r:id="rId2"/>
    <sheet name="Net Pos Try 2" sheetId="14" r:id="rId3"/>
    <sheet name="Expenses" sheetId="4" r:id="rId4"/>
    <sheet name="Revenue" sheetId="3" r:id="rId5"/>
    <sheet name="Cash Flows" sheetId="5" r:id="rId6"/>
    <sheet name="Moody's Ratios" sheetId="6" r:id="rId7"/>
    <sheet name="F-B Ratios" sheetId="7" r:id="rId8"/>
    <sheet name="IPEDS expenses" sheetId="13" r:id="rId9"/>
    <sheet name="IPEDS Salary Expense" sheetId="8" r:id="rId10"/>
    <sheet name="AllPublics" sheetId="15" r:id="rId11"/>
    <sheet name="Flagships" sheetId="16" r:id="rId12"/>
    <sheet name="Regionals" sheetId="18" r:id="rId13"/>
    <sheet name="Others" sheetId="20" r:id="rId14"/>
  </sheets>
  <definedNames>
    <definedName name="_AMO_UniqueIdentifier" hidden="1">"'98c885aa-b425-432f-bfa0-bfd6c65dd0d2'"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X22" i="8" l="1"/>
  <c r="BW22" i="8"/>
  <c r="BV22" i="8"/>
  <c r="BU22" i="8"/>
  <c r="BT22" i="8"/>
  <c r="BY27" i="8"/>
  <c r="BX27" i="8"/>
  <c r="BW27" i="8"/>
  <c r="BV27" i="8"/>
  <c r="BU27" i="8"/>
  <c r="BY26" i="8"/>
  <c r="BX26" i="8"/>
  <c r="BW26" i="8"/>
  <c r="BV26" i="8"/>
  <c r="BU26" i="8"/>
  <c r="BY25" i="8"/>
  <c r="BX25" i="8"/>
  <c r="BW25" i="8"/>
  <c r="BV25" i="8"/>
  <c r="BU25" i="8"/>
  <c r="BY24" i="8"/>
  <c r="BX24" i="8"/>
  <c r="BW24" i="8"/>
  <c r="BV24" i="8"/>
  <c r="BU24" i="8"/>
  <c r="BY23" i="8"/>
  <c r="BX23" i="8"/>
  <c r="BW23" i="8"/>
  <c r="BV23" i="8"/>
  <c r="BU23" i="8"/>
  <c r="BY22" i="8"/>
  <c r="BY21" i="8"/>
  <c r="BX21" i="8"/>
  <c r="BW21" i="8"/>
  <c r="BV21" i="8"/>
  <c r="BU21" i="8"/>
  <c r="BY20" i="8"/>
  <c r="BX20" i="8"/>
  <c r="BW20" i="8"/>
  <c r="BV20" i="8"/>
  <c r="BU20" i="8"/>
  <c r="BY19" i="8"/>
  <c r="BX19" i="8"/>
  <c r="BW19" i="8"/>
  <c r="BV19" i="8"/>
  <c r="BU19" i="8"/>
  <c r="BY18" i="8"/>
  <c r="BX18" i="8"/>
  <c r="BW18" i="8"/>
  <c r="BV18" i="8"/>
  <c r="BU18" i="8"/>
  <c r="BY17" i="8"/>
  <c r="BX17" i="8"/>
  <c r="BW17" i="8"/>
  <c r="BV17" i="8"/>
  <c r="BU17" i="8"/>
  <c r="BY16" i="8"/>
  <c r="BX16" i="8"/>
  <c r="BW16" i="8"/>
  <c r="BV16" i="8"/>
  <c r="BU16" i="8"/>
  <c r="BT27" i="8"/>
  <c r="BS27" i="8"/>
  <c r="BR27" i="8"/>
  <c r="BQ27" i="8"/>
  <c r="BP27" i="8"/>
  <c r="BT26" i="8"/>
  <c r="BS26" i="8"/>
  <c r="BR26" i="8"/>
  <c r="BQ26" i="8"/>
  <c r="BP26" i="8"/>
  <c r="BT25" i="8"/>
  <c r="BS25" i="8"/>
  <c r="BR25" i="8"/>
  <c r="BQ25" i="8"/>
  <c r="BP25" i="8"/>
  <c r="BT24" i="8"/>
  <c r="BS24" i="8"/>
  <c r="BR24" i="8"/>
  <c r="BQ24" i="8"/>
  <c r="BP24" i="8"/>
  <c r="BT23" i="8"/>
  <c r="BS23" i="8"/>
  <c r="BR23" i="8"/>
  <c r="BQ23" i="8"/>
  <c r="BP23" i="8"/>
  <c r="BS22" i="8"/>
  <c r="BR22" i="8"/>
  <c r="BQ22" i="8"/>
  <c r="BP22" i="8"/>
  <c r="BT21" i="8"/>
  <c r="BS21" i="8"/>
  <c r="BR21" i="8"/>
  <c r="BQ21" i="8"/>
  <c r="BP21" i="8"/>
  <c r="BT20" i="8"/>
  <c r="BS20" i="8"/>
  <c r="BR20" i="8"/>
  <c r="BQ20" i="8"/>
  <c r="BP20" i="8"/>
  <c r="BT19" i="8"/>
  <c r="BS19" i="8"/>
  <c r="BR19" i="8"/>
  <c r="BQ19" i="8"/>
  <c r="BP19" i="8"/>
  <c r="BT18" i="8"/>
  <c r="BS18" i="8"/>
  <c r="BR18" i="8"/>
  <c r="BQ18" i="8"/>
  <c r="BP18" i="8"/>
  <c r="BT17" i="8"/>
  <c r="BS17" i="8"/>
  <c r="BR17" i="8"/>
  <c r="BQ17" i="8"/>
  <c r="BP17" i="8"/>
  <c r="BT16" i="8"/>
  <c r="BS16" i="8"/>
  <c r="BR16" i="8"/>
  <c r="BQ16" i="8"/>
  <c r="BP16" i="8"/>
  <c r="K27" i="8"/>
  <c r="J27" i="8"/>
  <c r="I27" i="8"/>
  <c r="K26" i="8"/>
  <c r="J26" i="8"/>
  <c r="I26" i="8"/>
  <c r="K25" i="8"/>
  <c r="J25" i="8"/>
  <c r="I25" i="8"/>
  <c r="K24" i="8"/>
  <c r="J24" i="8"/>
  <c r="I24" i="8"/>
  <c r="K23" i="8"/>
  <c r="J23" i="8"/>
  <c r="I23" i="8"/>
  <c r="K22" i="8"/>
  <c r="J22" i="8"/>
  <c r="I22" i="8"/>
  <c r="K21" i="8"/>
  <c r="J21" i="8"/>
  <c r="I21" i="8"/>
  <c r="K20" i="8"/>
  <c r="J20" i="8"/>
  <c r="I20" i="8"/>
  <c r="K19" i="8"/>
  <c r="J19" i="8"/>
  <c r="I19" i="8"/>
  <c r="K18" i="8"/>
  <c r="J18" i="8"/>
  <c r="I18" i="8"/>
  <c r="K17" i="8"/>
  <c r="J17" i="8"/>
  <c r="I17" i="8"/>
  <c r="K16" i="8"/>
  <c r="J16" i="8"/>
  <c r="I16" i="8"/>
  <c r="BO27" i="8"/>
  <c r="BN27" i="8"/>
  <c r="BM27" i="8"/>
  <c r="BL27" i="8"/>
  <c r="BK27" i="8"/>
  <c r="BO26" i="8"/>
  <c r="BN26" i="8"/>
  <c r="BM26" i="8"/>
  <c r="BL26" i="8"/>
  <c r="BK26" i="8"/>
  <c r="BO25" i="8"/>
  <c r="BN25" i="8"/>
  <c r="BM25" i="8"/>
  <c r="BL25" i="8"/>
  <c r="BK25" i="8"/>
  <c r="BO24" i="8"/>
  <c r="BN24" i="8"/>
  <c r="BM24" i="8"/>
  <c r="BL24" i="8"/>
  <c r="BK24" i="8"/>
  <c r="BO23" i="8"/>
  <c r="BN23" i="8"/>
  <c r="BM23" i="8"/>
  <c r="BL23" i="8"/>
  <c r="BK23" i="8"/>
  <c r="BO22" i="8"/>
  <c r="BN22" i="8"/>
  <c r="BM22" i="8"/>
  <c r="BL22" i="8"/>
  <c r="BK22" i="8"/>
  <c r="BO21" i="8"/>
  <c r="BN21" i="8"/>
  <c r="BM21" i="8"/>
  <c r="BL21" i="8"/>
  <c r="BK21" i="8"/>
  <c r="BO20" i="8"/>
  <c r="BN20" i="8"/>
  <c r="BM20" i="8"/>
  <c r="BL20" i="8"/>
  <c r="BK20" i="8"/>
  <c r="BO19" i="8"/>
  <c r="BN19" i="8"/>
  <c r="BM19" i="8"/>
  <c r="BL19" i="8"/>
  <c r="BK19" i="8"/>
  <c r="BO18" i="8"/>
  <c r="BN18" i="8"/>
  <c r="BM18" i="8"/>
  <c r="BL18" i="8"/>
  <c r="BK18" i="8"/>
  <c r="BO17" i="8"/>
  <c r="BN17" i="8"/>
  <c r="BM17" i="8"/>
  <c r="BL17" i="8"/>
  <c r="BK17" i="8"/>
  <c r="BO16" i="8"/>
  <c r="BN16" i="8"/>
  <c r="BM16" i="8"/>
  <c r="BL16" i="8"/>
  <c r="BK16" i="8"/>
  <c r="V13" i="8"/>
  <c r="V27" i="8"/>
  <c r="U13" i="8"/>
  <c r="U27" i="8"/>
  <c r="T13" i="8"/>
  <c r="T27" i="8"/>
  <c r="V26" i="8"/>
  <c r="U26" i="8"/>
  <c r="T26" i="8"/>
  <c r="V25" i="8"/>
  <c r="U25" i="8"/>
  <c r="T25" i="8"/>
  <c r="V24" i="8"/>
  <c r="U24" i="8"/>
  <c r="T24" i="8"/>
  <c r="V23" i="8"/>
  <c r="U23" i="8"/>
  <c r="T23" i="8"/>
  <c r="V22" i="8"/>
  <c r="U22" i="8"/>
  <c r="T22" i="8"/>
  <c r="V21" i="8"/>
  <c r="U21" i="8"/>
  <c r="T21" i="8"/>
  <c r="V20" i="8"/>
  <c r="U20" i="8"/>
  <c r="T20" i="8"/>
  <c r="V19" i="8"/>
  <c r="U19" i="8"/>
  <c r="T19" i="8"/>
  <c r="V18" i="8"/>
  <c r="U18" i="8"/>
  <c r="T18" i="8"/>
  <c r="V17" i="8"/>
  <c r="U17" i="8"/>
  <c r="T17" i="8"/>
  <c r="V16" i="8"/>
  <c r="U16" i="8"/>
  <c r="T16" i="8"/>
  <c r="S13" i="8"/>
  <c r="S27" i="8"/>
  <c r="R13" i="8"/>
  <c r="R27" i="8"/>
  <c r="S26" i="8"/>
  <c r="R26" i="8"/>
  <c r="S25" i="8"/>
  <c r="R25" i="8"/>
  <c r="S24" i="8"/>
  <c r="R24" i="8"/>
  <c r="S23" i="8"/>
  <c r="R23" i="8"/>
  <c r="S22" i="8"/>
  <c r="R22" i="8"/>
  <c r="S21" i="8"/>
  <c r="R21" i="8"/>
  <c r="S20" i="8"/>
  <c r="R20" i="8"/>
  <c r="S19" i="8"/>
  <c r="R19" i="8"/>
  <c r="S18" i="8"/>
  <c r="R18" i="8"/>
  <c r="S17" i="8"/>
  <c r="R17" i="8"/>
  <c r="S16" i="8"/>
  <c r="R16" i="8"/>
  <c r="BJ27" i="8"/>
  <c r="BI27" i="8"/>
  <c r="BH27" i="8"/>
  <c r="BG27" i="8"/>
  <c r="BF27" i="8"/>
  <c r="BJ26" i="8"/>
  <c r="BI26" i="8"/>
  <c r="BH26" i="8"/>
  <c r="BG26" i="8"/>
  <c r="BF26" i="8"/>
  <c r="BJ25" i="8"/>
  <c r="BI25" i="8"/>
  <c r="BH25" i="8"/>
  <c r="BG25" i="8"/>
  <c r="BF25" i="8"/>
  <c r="BJ24" i="8"/>
  <c r="BI24" i="8"/>
  <c r="BH24" i="8"/>
  <c r="BG24" i="8"/>
  <c r="BF24" i="8"/>
  <c r="BJ23" i="8"/>
  <c r="BI23" i="8"/>
  <c r="BH23" i="8"/>
  <c r="BG23" i="8"/>
  <c r="BF23" i="8"/>
  <c r="BJ22" i="8"/>
  <c r="BI22" i="8"/>
  <c r="BH22" i="8"/>
  <c r="BG22" i="8"/>
  <c r="BF22" i="8"/>
  <c r="BJ21" i="8"/>
  <c r="BI21" i="8"/>
  <c r="BH21" i="8"/>
  <c r="BG21" i="8"/>
  <c r="BF21" i="8"/>
  <c r="BJ20" i="8"/>
  <c r="BI20" i="8"/>
  <c r="BH20" i="8"/>
  <c r="BG20" i="8"/>
  <c r="BF20" i="8"/>
  <c r="BJ19" i="8"/>
  <c r="BI19" i="8"/>
  <c r="BH19" i="8"/>
  <c r="BG19" i="8"/>
  <c r="BF19" i="8"/>
  <c r="BJ18" i="8"/>
  <c r="BI18" i="8"/>
  <c r="BH18" i="8"/>
  <c r="BG18" i="8"/>
  <c r="BF18" i="8"/>
  <c r="BJ17" i="8"/>
  <c r="BI17" i="8"/>
  <c r="BH17" i="8"/>
  <c r="BG17" i="8"/>
  <c r="BF17" i="8"/>
  <c r="BJ16" i="8"/>
  <c r="BI16" i="8"/>
  <c r="BH16" i="8"/>
  <c r="BG16" i="8"/>
  <c r="BF16" i="8"/>
  <c r="BE27" i="8"/>
  <c r="BD27" i="8"/>
  <c r="BC27" i="8"/>
  <c r="BB27" i="8"/>
  <c r="BA27" i="8"/>
  <c r="BE26" i="8"/>
  <c r="BD26" i="8"/>
  <c r="BC26" i="8"/>
  <c r="BB26" i="8"/>
  <c r="BA26" i="8"/>
  <c r="BE25" i="8"/>
  <c r="BD25" i="8"/>
  <c r="BC25" i="8"/>
  <c r="BB25" i="8"/>
  <c r="BA25" i="8"/>
  <c r="BE24" i="8"/>
  <c r="BD24" i="8"/>
  <c r="BC24" i="8"/>
  <c r="BB24" i="8"/>
  <c r="BA24" i="8"/>
  <c r="BE23" i="8"/>
  <c r="BD23" i="8"/>
  <c r="BC23" i="8"/>
  <c r="BB23" i="8"/>
  <c r="BA23" i="8"/>
  <c r="BE22" i="8"/>
  <c r="BD22" i="8"/>
  <c r="BC22" i="8"/>
  <c r="BB22" i="8"/>
  <c r="BA22" i="8"/>
  <c r="BE21" i="8"/>
  <c r="BD21" i="8"/>
  <c r="BC21" i="8"/>
  <c r="BB21" i="8"/>
  <c r="BA21" i="8"/>
  <c r="BE20" i="8"/>
  <c r="BD20" i="8"/>
  <c r="BC20" i="8"/>
  <c r="BB20" i="8"/>
  <c r="BA20" i="8"/>
  <c r="BE19" i="8"/>
  <c r="BD19" i="8"/>
  <c r="BC19" i="8"/>
  <c r="BB19" i="8"/>
  <c r="BA19" i="8"/>
  <c r="BE18" i="8"/>
  <c r="BD18" i="8"/>
  <c r="BC18" i="8"/>
  <c r="BB18" i="8"/>
  <c r="BA18" i="8"/>
  <c r="BE17" i="8"/>
  <c r="BD17" i="8"/>
  <c r="BC17" i="8"/>
  <c r="BB17" i="8"/>
  <c r="BA17" i="8"/>
  <c r="BE16" i="8"/>
  <c r="BD16" i="8"/>
  <c r="BC16" i="8"/>
  <c r="BB16" i="8"/>
  <c r="BA16" i="8"/>
  <c r="AZ27" i="8"/>
  <c r="AY27" i="8"/>
  <c r="AX27" i="8"/>
  <c r="AW27" i="8"/>
  <c r="AV27" i="8"/>
  <c r="AZ26" i="8"/>
  <c r="AY26" i="8"/>
  <c r="AX26" i="8"/>
  <c r="AW26" i="8"/>
  <c r="AV26" i="8"/>
  <c r="AZ25" i="8"/>
  <c r="AY25" i="8"/>
  <c r="AX25" i="8"/>
  <c r="AW25" i="8"/>
  <c r="AV25" i="8"/>
  <c r="AZ24" i="8"/>
  <c r="AY24" i="8"/>
  <c r="AX24" i="8"/>
  <c r="AW24" i="8"/>
  <c r="AV24" i="8"/>
  <c r="AZ23" i="8"/>
  <c r="AY23" i="8"/>
  <c r="AX23" i="8"/>
  <c r="AW23" i="8"/>
  <c r="AV23" i="8"/>
  <c r="AZ22" i="8"/>
  <c r="AY22" i="8"/>
  <c r="AX22" i="8"/>
  <c r="AW22" i="8"/>
  <c r="AV22" i="8"/>
  <c r="AZ21" i="8"/>
  <c r="AY21" i="8"/>
  <c r="AX21" i="8"/>
  <c r="AW21" i="8"/>
  <c r="AV21" i="8"/>
  <c r="AZ20" i="8"/>
  <c r="AY20" i="8"/>
  <c r="AX20" i="8"/>
  <c r="AW20" i="8"/>
  <c r="AV20" i="8"/>
  <c r="AZ19" i="8"/>
  <c r="AY19" i="8"/>
  <c r="AX19" i="8"/>
  <c r="AW19" i="8"/>
  <c r="AV19" i="8"/>
  <c r="AZ18" i="8"/>
  <c r="AY18" i="8"/>
  <c r="AX18" i="8"/>
  <c r="AW18" i="8"/>
  <c r="AV18" i="8"/>
  <c r="AZ17" i="8"/>
  <c r="AY17" i="8"/>
  <c r="AX17" i="8"/>
  <c r="AW17" i="8"/>
  <c r="AV17" i="8"/>
  <c r="AZ16" i="8"/>
  <c r="AY16" i="8"/>
  <c r="AX16" i="8"/>
  <c r="AW16" i="8"/>
  <c r="AV16" i="8"/>
  <c r="AU27" i="8"/>
  <c r="AT27" i="8"/>
  <c r="AS27" i="8"/>
  <c r="AR27" i="8"/>
  <c r="AQ27" i="8"/>
  <c r="AU26" i="8"/>
  <c r="AT26" i="8"/>
  <c r="AS26" i="8"/>
  <c r="AR26" i="8"/>
  <c r="AQ26" i="8"/>
  <c r="AU25" i="8"/>
  <c r="AT25" i="8"/>
  <c r="AS25" i="8"/>
  <c r="AR25" i="8"/>
  <c r="AQ25" i="8"/>
  <c r="AU24" i="8"/>
  <c r="AT24" i="8"/>
  <c r="AS24" i="8"/>
  <c r="AR24" i="8"/>
  <c r="AQ24" i="8"/>
  <c r="AU23" i="8"/>
  <c r="AT23" i="8"/>
  <c r="AS23" i="8"/>
  <c r="AR23" i="8"/>
  <c r="AQ23" i="8"/>
  <c r="AU22" i="8"/>
  <c r="AT22" i="8"/>
  <c r="AS22" i="8"/>
  <c r="AR22" i="8"/>
  <c r="AQ22" i="8"/>
  <c r="AU21" i="8"/>
  <c r="AT21" i="8"/>
  <c r="AS21" i="8"/>
  <c r="AR21" i="8"/>
  <c r="AQ21" i="8"/>
  <c r="AU20" i="8"/>
  <c r="AT20" i="8"/>
  <c r="AS20" i="8"/>
  <c r="AR20" i="8"/>
  <c r="AQ20" i="8"/>
  <c r="AU19" i="8"/>
  <c r="AT19" i="8"/>
  <c r="AS19" i="8"/>
  <c r="AR19" i="8"/>
  <c r="AQ19" i="8"/>
  <c r="AU18" i="8"/>
  <c r="AT18" i="8"/>
  <c r="AS18" i="8"/>
  <c r="AR18" i="8"/>
  <c r="AQ18" i="8"/>
  <c r="AU17" i="8"/>
  <c r="AT17" i="8"/>
  <c r="AS17" i="8"/>
  <c r="AR17" i="8"/>
  <c r="AQ17" i="8"/>
  <c r="AU16" i="8"/>
  <c r="AT16" i="8"/>
  <c r="AS16" i="8"/>
  <c r="AR16" i="8"/>
  <c r="AQ16" i="8"/>
  <c r="AP27" i="8"/>
  <c r="AO27" i="8"/>
  <c r="AN27" i="8"/>
  <c r="AM27" i="8"/>
  <c r="AL27" i="8"/>
  <c r="AK27" i="8"/>
  <c r="AJ27" i="8"/>
  <c r="AI27" i="8"/>
  <c r="AH27" i="8"/>
  <c r="AG27" i="8"/>
  <c r="AP26" i="8"/>
  <c r="AO26" i="8"/>
  <c r="AN26" i="8"/>
  <c r="AM26" i="8"/>
  <c r="AL26" i="8"/>
  <c r="AK26" i="8"/>
  <c r="AJ26" i="8"/>
  <c r="AI26" i="8"/>
  <c r="AH26" i="8"/>
  <c r="AG26" i="8"/>
  <c r="AP25" i="8"/>
  <c r="AO25" i="8"/>
  <c r="AN25" i="8"/>
  <c r="AM25" i="8"/>
  <c r="AL25" i="8"/>
  <c r="AK25" i="8"/>
  <c r="AJ25" i="8"/>
  <c r="AI25" i="8"/>
  <c r="AH25" i="8"/>
  <c r="AG25" i="8"/>
  <c r="AP24" i="8"/>
  <c r="AO24" i="8"/>
  <c r="AN24" i="8"/>
  <c r="AM24" i="8"/>
  <c r="AL24" i="8"/>
  <c r="AK24" i="8"/>
  <c r="AJ24" i="8"/>
  <c r="AI24" i="8"/>
  <c r="AH24" i="8"/>
  <c r="AG24" i="8"/>
  <c r="AP23" i="8"/>
  <c r="AO23" i="8"/>
  <c r="AN23" i="8"/>
  <c r="AM23" i="8"/>
  <c r="AL23" i="8"/>
  <c r="AK23" i="8"/>
  <c r="AJ23" i="8"/>
  <c r="AI23" i="8"/>
  <c r="AH23" i="8"/>
  <c r="AG23" i="8"/>
  <c r="AP22" i="8"/>
  <c r="AO22" i="8"/>
  <c r="AN22" i="8"/>
  <c r="AM22" i="8"/>
  <c r="AL22" i="8"/>
  <c r="AK22" i="8"/>
  <c r="AJ22" i="8"/>
  <c r="AI22" i="8"/>
  <c r="AH22" i="8"/>
  <c r="AG22" i="8"/>
  <c r="AP21" i="8"/>
  <c r="AO21" i="8"/>
  <c r="AN21" i="8"/>
  <c r="AM21" i="8"/>
  <c r="AL21" i="8"/>
  <c r="AK21" i="8"/>
  <c r="AJ21" i="8"/>
  <c r="AI21" i="8"/>
  <c r="AH21" i="8"/>
  <c r="AG21" i="8"/>
  <c r="AP20" i="8"/>
  <c r="AO20" i="8"/>
  <c r="AN20" i="8"/>
  <c r="AM20" i="8"/>
  <c r="AL20" i="8"/>
  <c r="AK20" i="8"/>
  <c r="AJ20" i="8"/>
  <c r="AI20" i="8"/>
  <c r="AH20" i="8"/>
  <c r="AG20" i="8"/>
  <c r="AP19" i="8"/>
  <c r="AO19" i="8"/>
  <c r="AN19" i="8"/>
  <c r="AM19" i="8"/>
  <c r="AL19" i="8"/>
  <c r="AK19" i="8"/>
  <c r="AJ19" i="8"/>
  <c r="AI19" i="8"/>
  <c r="AH19" i="8"/>
  <c r="AG19" i="8"/>
  <c r="AP18" i="8"/>
  <c r="AO18" i="8"/>
  <c r="AN18" i="8"/>
  <c r="AM18" i="8"/>
  <c r="AL18" i="8"/>
  <c r="AK18" i="8"/>
  <c r="AJ18" i="8"/>
  <c r="AI18" i="8"/>
  <c r="AH18" i="8"/>
  <c r="AG18" i="8"/>
  <c r="AP17" i="8"/>
  <c r="AO17" i="8"/>
  <c r="AN17" i="8"/>
  <c r="AM17" i="8"/>
  <c r="AL17" i="8"/>
  <c r="AK17" i="8"/>
  <c r="AJ17" i="8"/>
  <c r="AI17" i="8"/>
  <c r="AH17" i="8"/>
  <c r="AG17" i="8"/>
  <c r="AP16" i="8"/>
  <c r="AO16" i="8"/>
  <c r="AN16" i="8"/>
  <c r="AM16" i="8"/>
  <c r="AL16" i="8"/>
  <c r="AK16" i="8"/>
  <c r="AJ16" i="8"/>
  <c r="AI16" i="8"/>
  <c r="AH16" i="8"/>
  <c r="AG16" i="8"/>
  <c r="AF27" i="8"/>
  <c r="AE27" i="8"/>
  <c r="AD27" i="8"/>
  <c r="AC27" i="8"/>
  <c r="AB27" i="8"/>
  <c r="AF26" i="8"/>
  <c r="AE26" i="8"/>
  <c r="AD26" i="8"/>
  <c r="AC26" i="8"/>
  <c r="AB26" i="8"/>
  <c r="AF25" i="8"/>
  <c r="AE25" i="8"/>
  <c r="AD25" i="8"/>
  <c r="AC25" i="8"/>
  <c r="AB25" i="8"/>
  <c r="AF24" i="8"/>
  <c r="AE24" i="8"/>
  <c r="AD24" i="8"/>
  <c r="AC24" i="8"/>
  <c r="AB24" i="8"/>
  <c r="AF23" i="8"/>
  <c r="AE23" i="8"/>
  <c r="AD23" i="8"/>
  <c r="AC23" i="8"/>
  <c r="AB23" i="8"/>
  <c r="AF22" i="8"/>
  <c r="AE22" i="8"/>
  <c r="AD22" i="8"/>
  <c r="AC22" i="8"/>
  <c r="AB22" i="8"/>
  <c r="AF21" i="8"/>
  <c r="AE21" i="8"/>
  <c r="AD21" i="8"/>
  <c r="AC21" i="8"/>
  <c r="AB21" i="8"/>
  <c r="AF20" i="8"/>
  <c r="AE20" i="8"/>
  <c r="AD20" i="8"/>
  <c r="AC20" i="8"/>
  <c r="AB20" i="8"/>
  <c r="AF19" i="8"/>
  <c r="AE19" i="8"/>
  <c r="AD19" i="8"/>
  <c r="AC19" i="8"/>
  <c r="AB19" i="8"/>
  <c r="AF18" i="8"/>
  <c r="AE18" i="8"/>
  <c r="AD18" i="8"/>
  <c r="AC18" i="8"/>
  <c r="AB18" i="8"/>
  <c r="AF17" i="8"/>
  <c r="AE17" i="8"/>
  <c r="AD17" i="8"/>
  <c r="AC17" i="8"/>
  <c r="AB17" i="8"/>
  <c r="AF16" i="8"/>
  <c r="AE16" i="8"/>
  <c r="AD16" i="8"/>
  <c r="AC16" i="8"/>
  <c r="AB16" i="8"/>
  <c r="AA27" i="8"/>
  <c r="Z27" i="8"/>
  <c r="Y27" i="8"/>
  <c r="X27" i="8"/>
  <c r="W27" i="8"/>
  <c r="AA26" i="8"/>
  <c r="Z26" i="8"/>
  <c r="Y26" i="8"/>
  <c r="X26" i="8"/>
  <c r="W26" i="8"/>
  <c r="AA25" i="8"/>
  <c r="Z25" i="8"/>
  <c r="Y25" i="8"/>
  <c r="X25" i="8"/>
  <c r="W25" i="8"/>
  <c r="AA24" i="8"/>
  <c r="Z24" i="8"/>
  <c r="Y24" i="8"/>
  <c r="X24" i="8"/>
  <c r="W24" i="8"/>
  <c r="AA23" i="8"/>
  <c r="Z23" i="8"/>
  <c r="Y23" i="8"/>
  <c r="X23" i="8"/>
  <c r="W23" i="8"/>
  <c r="AA22" i="8"/>
  <c r="Z22" i="8"/>
  <c r="Y22" i="8"/>
  <c r="X22" i="8"/>
  <c r="W22" i="8"/>
  <c r="AA21" i="8"/>
  <c r="Z21" i="8"/>
  <c r="Y21" i="8"/>
  <c r="X21" i="8"/>
  <c r="W21" i="8"/>
  <c r="AA20" i="8"/>
  <c r="Z20" i="8"/>
  <c r="Y20" i="8"/>
  <c r="X20" i="8"/>
  <c r="W20" i="8"/>
  <c r="AA19" i="8"/>
  <c r="Z19" i="8"/>
  <c r="Y19" i="8"/>
  <c r="X19" i="8"/>
  <c r="W19" i="8"/>
  <c r="AA18" i="8"/>
  <c r="Z18" i="8"/>
  <c r="Y18" i="8"/>
  <c r="X18" i="8"/>
  <c r="W18" i="8"/>
  <c r="AA17" i="8"/>
  <c r="Z17" i="8"/>
  <c r="Y17" i="8"/>
  <c r="X17" i="8"/>
  <c r="W17" i="8"/>
  <c r="AA16" i="8"/>
  <c r="Z16" i="8"/>
  <c r="Y16" i="8"/>
  <c r="X16" i="8"/>
  <c r="W16" i="8"/>
  <c r="P13" i="8"/>
  <c r="P27" i="8"/>
  <c r="P26" i="8"/>
  <c r="P25" i="8"/>
  <c r="P24" i="8"/>
  <c r="P23" i="8"/>
  <c r="P22" i="8"/>
  <c r="P21" i="8"/>
  <c r="P20" i="8"/>
  <c r="P19" i="8"/>
  <c r="P18" i="8"/>
  <c r="P17" i="8"/>
  <c r="P16" i="8"/>
  <c r="H27" i="8"/>
  <c r="G27" i="8"/>
  <c r="F27" i="8"/>
  <c r="H26" i="8"/>
  <c r="G26" i="8"/>
  <c r="F26" i="8"/>
  <c r="H25" i="8"/>
  <c r="G25" i="8"/>
  <c r="F25" i="8"/>
  <c r="H24" i="8"/>
  <c r="G24" i="8"/>
  <c r="F24" i="8"/>
  <c r="H23" i="8"/>
  <c r="G23" i="8"/>
  <c r="F23" i="8"/>
  <c r="H22" i="8"/>
  <c r="G22" i="8"/>
  <c r="F22" i="8"/>
  <c r="H21" i="8"/>
  <c r="G21" i="8"/>
  <c r="F21" i="8"/>
  <c r="H20" i="8"/>
  <c r="G20" i="8"/>
  <c r="F20" i="8"/>
  <c r="H19" i="8"/>
  <c r="G19" i="8"/>
  <c r="F19" i="8"/>
  <c r="H18" i="8"/>
  <c r="G18" i="8"/>
  <c r="F18" i="8"/>
  <c r="H17" i="8"/>
  <c r="G17" i="8"/>
  <c r="F17" i="8"/>
  <c r="H16" i="8"/>
  <c r="G16" i="8"/>
  <c r="F16" i="8"/>
  <c r="Q13" i="8"/>
  <c r="Q27" i="8"/>
  <c r="Q26" i="8"/>
  <c r="Q25" i="8"/>
  <c r="Q24" i="8"/>
  <c r="Q23" i="8"/>
  <c r="Q22" i="8"/>
  <c r="Q21" i="8"/>
  <c r="Q20" i="8"/>
  <c r="Q19" i="8"/>
  <c r="Q18" i="8"/>
  <c r="Q17" i="8"/>
  <c r="Q16" i="8"/>
  <c r="M18" i="13"/>
  <c r="M23" i="13"/>
  <c r="L23" i="13"/>
  <c r="M12" i="13"/>
  <c r="M22" i="13"/>
  <c r="L22" i="13"/>
  <c r="M13" i="13"/>
  <c r="M14" i="13"/>
  <c r="M21" i="13"/>
  <c r="L21" i="13"/>
  <c r="M20" i="13"/>
  <c r="L20" i="13"/>
  <c r="M9" i="13"/>
  <c r="L9" i="13"/>
  <c r="M8" i="13"/>
  <c r="L8" i="13"/>
  <c r="O13" i="8"/>
  <c r="L13" i="8"/>
  <c r="N13" i="8"/>
  <c r="M13" i="8"/>
  <c r="O27" i="8"/>
  <c r="N27" i="8"/>
  <c r="M27" i="8"/>
  <c r="L27" i="8"/>
  <c r="O26" i="8"/>
  <c r="N26" i="8"/>
  <c r="M26" i="8"/>
  <c r="L26" i="8"/>
  <c r="O25" i="8"/>
  <c r="N25" i="8"/>
  <c r="M25" i="8"/>
  <c r="L25" i="8"/>
  <c r="O24" i="8"/>
  <c r="N24" i="8"/>
  <c r="M24" i="8"/>
  <c r="L24" i="8"/>
  <c r="O23" i="8"/>
  <c r="N23" i="8"/>
  <c r="M23" i="8"/>
  <c r="L23" i="8"/>
  <c r="O22" i="8"/>
  <c r="N22" i="8"/>
  <c r="M22" i="8"/>
  <c r="L22" i="8"/>
  <c r="O21" i="8"/>
  <c r="N21" i="8"/>
  <c r="M21" i="8"/>
  <c r="L21" i="8"/>
  <c r="O20" i="8"/>
  <c r="N20" i="8"/>
  <c r="M20" i="8"/>
  <c r="L20" i="8"/>
  <c r="O19" i="8"/>
  <c r="N19" i="8"/>
  <c r="M19" i="8"/>
  <c r="L19" i="8"/>
  <c r="O18" i="8"/>
  <c r="N18" i="8"/>
  <c r="M18" i="8"/>
  <c r="L18" i="8"/>
  <c r="O17" i="8"/>
  <c r="N17" i="8"/>
  <c r="M17" i="8"/>
  <c r="L17" i="8"/>
  <c r="O16" i="8"/>
  <c r="N16" i="8"/>
  <c r="M16" i="8"/>
  <c r="L16" i="8"/>
  <c r="J18" i="13"/>
  <c r="J23" i="13"/>
  <c r="I18" i="13"/>
  <c r="I23" i="13"/>
  <c r="H18" i="13"/>
  <c r="H23" i="13"/>
  <c r="G18" i="13"/>
  <c r="G23" i="13"/>
  <c r="J12" i="13"/>
  <c r="J22" i="13"/>
  <c r="I12" i="13"/>
  <c r="I22" i="13"/>
  <c r="H12" i="13"/>
  <c r="H22" i="13"/>
  <c r="G12" i="13"/>
  <c r="G22" i="13"/>
  <c r="J13" i="13"/>
  <c r="J14" i="13"/>
  <c r="J21" i="13"/>
  <c r="I13" i="13"/>
  <c r="I14" i="13"/>
  <c r="I21" i="13"/>
  <c r="H13" i="13"/>
  <c r="H14" i="13"/>
  <c r="H21" i="13"/>
  <c r="G13" i="13"/>
  <c r="G14" i="13"/>
  <c r="G21" i="13"/>
  <c r="J20" i="13"/>
  <c r="I20" i="13"/>
  <c r="H20" i="13"/>
  <c r="G20" i="13"/>
  <c r="J9" i="13"/>
  <c r="I9" i="13"/>
  <c r="H9" i="13"/>
  <c r="G9" i="13"/>
  <c r="J8" i="13"/>
  <c r="I8" i="13"/>
  <c r="H8" i="13"/>
  <c r="G8" i="13"/>
  <c r="E13" i="4"/>
  <c r="E16" i="4"/>
  <c r="E3" i="3"/>
  <c r="E2" i="3"/>
  <c r="E13" i="6"/>
  <c r="D13" i="4"/>
  <c r="D16" i="4"/>
  <c r="D3" i="3"/>
  <c r="D2" i="3"/>
  <c r="D13" i="6"/>
  <c r="C13" i="4"/>
  <c r="C16" i="4"/>
  <c r="C3" i="3"/>
  <c r="C2" i="3"/>
  <c r="C13" i="6"/>
  <c r="E12" i="6"/>
  <c r="D12" i="6"/>
  <c r="C12" i="6"/>
  <c r="B12" i="6"/>
  <c r="B13" i="4"/>
  <c r="B16" i="4"/>
  <c r="B3" i="3"/>
  <c r="B2" i="3"/>
  <c r="B13" i="6"/>
  <c r="D12" i="2"/>
  <c r="E13" i="8"/>
  <c r="B13" i="8"/>
  <c r="D13" i="8"/>
  <c r="C13" i="8"/>
  <c r="E26" i="8"/>
  <c r="D26" i="8"/>
  <c r="C26" i="8"/>
  <c r="B26" i="8"/>
  <c r="E25" i="8"/>
  <c r="D25" i="8"/>
  <c r="C25" i="8"/>
  <c r="B25" i="8"/>
  <c r="E24" i="8"/>
  <c r="D24" i="8"/>
  <c r="C24" i="8"/>
  <c r="B24" i="8"/>
  <c r="E9" i="13"/>
  <c r="D9" i="13"/>
  <c r="C9" i="13"/>
  <c r="B9" i="13"/>
  <c r="E9" i="5"/>
  <c r="D9" i="5"/>
  <c r="C9" i="5"/>
  <c r="B9" i="5"/>
  <c r="D6" i="5"/>
  <c r="C6" i="5"/>
  <c r="B6" i="5"/>
  <c r="E6" i="5"/>
  <c r="E45" i="3"/>
  <c r="D45" i="3"/>
  <c r="C45" i="3"/>
  <c r="E28" i="3"/>
  <c r="E44" i="3"/>
  <c r="D28" i="3"/>
  <c r="D44" i="3"/>
  <c r="C28" i="3"/>
  <c r="C44" i="3"/>
  <c r="B45" i="3"/>
  <c r="B28" i="3"/>
  <c r="B44" i="3"/>
  <c r="E25" i="3"/>
  <c r="D25" i="3"/>
  <c r="C25" i="3"/>
  <c r="B25" i="3"/>
  <c r="E13" i="3"/>
  <c r="E24" i="3"/>
  <c r="D13" i="3"/>
  <c r="D24" i="3"/>
  <c r="C13" i="3"/>
  <c r="C24" i="3"/>
  <c r="B13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8" i="3"/>
  <c r="E19" i="3"/>
  <c r="D8" i="3"/>
  <c r="D19" i="3"/>
  <c r="C8" i="3"/>
  <c r="C19" i="3"/>
  <c r="B8" i="3"/>
  <c r="B19" i="3"/>
  <c r="E18" i="3"/>
  <c r="D18" i="3"/>
  <c r="C18" i="3"/>
  <c r="B18" i="3"/>
  <c r="E35" i="3"/>
  <c r="E41" i="3"/>
  <c r="D35" i="3"/>
  <c r="D41" i="3"/>
  <c r="C35" i="3"/>
  <c r="C41" i="3"/>
  <c r="B35" i="3"/>
  <c r="B41" i="3"/>
  <c r="E34" i="3"/>
  <c r="E40" i="3"/>
  <c r="D34" i="3"/>
  <c r="D40" i="3"/>
  <c r="C34" i="3"/>
  <c r="C40" i="3"/>
  <c r="B34" i="3"/>
  <c r="B40" i="3"/>
  <c r="E33" i="3"/>
  <c r="E39" i="3"/>
  <c r="D33" i="3"/>
  <c r="D39" i="3"/>
  <c r="C33" i="3"/>
  <c r="C39" i="3"/>
  <c r="B33" i="3"/>
  <c r="B39" i="3"/>
  <c r="E29" i="3"/>
  <c r="E30" i="3"/>
  <c r="D29" i="3"/>
  <c r="D30" i="3"/>
  <c r="C29" i="3"/>
  <c r="C30" i="3"/>
  <c r="B29" i="3"/>
  <c r="B30" i="3"/>
  <c r="D25" i="14"/>
  <c r="D26" i="14"/>
  <c r="D27" i="14"/>
  <c r="D28" i="14"/>
  <c r="D29" i="14"/>
  <c r="E25" i="14"/>
  <c r="E26" i="14"/>
  <c r="E27" i="14"/>
  <c r="E28" i="14"/>
  <c r="E29" i="14"/>
  <c r="E6" i="14"/>
  <c r="E14" i="14"/>
  <c r="E20" i="14"/>
  <c r="E21" i="14"/>
  <c r="D6" i="14"/>
  <c r="D14" i="14"/>
  <c r="D20" i="14"/>
  <c r="D21" i="14"/>
  <c r="C6" i="14"/>
  <c r="C14" i="14"/>
  <c r="C20" i="14"/>
  <c r="C21" i="14"/>
  <c r="B6" i="14"/>
  <c r="B14" i="14"/>
  <c r="B20" i="14"/>
  <c r="B21" i="14"/>
  <c r="E37" i="14"/>
  <c r="E38" i="14"/>
  <c r="E39" i="14"/>
  <c r="D37" i="14"/>
  <c r="D38" i="14"/>
  <c r="D39" i="14"/>
  <c r="C37" i="14"/>
  <c r="C38" i="14"/>
  <c r="C39" i="14"/>
  <c r="B37" i="14"/>
  <c r="B38" i="14"/>
  <c r="B39" i="14"/>
  <c r="E45" i="14"/>
  <c r="E46" i="14"/>
  <c r="E47" i="14"/>
  <c r="D45" i="14"/>
  <c r="D46" i="14"/>
  <c r="D47" i="14"/>
  <c r="C45" i="14"/>
  <c r="C46" i="14"/>
  <c r="C47" i="14"/>
  <c r="B45" i="14"/>
  <c r="B46" i="14"/>
  <c r="B47" i="14"/>
  <c r="E2" i="14"/>
  <c r="E32" i="14"/>
  <c r="E34" i="14"/>
  <c r="D2" i="14"/>
  <c r="D32" i="14"/>
  <c r="D34" i="14"/>
  <c r="C2" i="14"/>
  <c r="C32" i="14"/>
  <c r="C34" i="14"/>
  <c r="B2" i="14"/>
  <c r="B32" i="14"/>
  <c r="B34" i="14"/>
  <c r="E33" i="14"/>
  <c r="D33" i="14"/>
  <c r="C33" i="14"/>
  <c r="B33" i="14"/>
  <c r="E11" i="14"/>
  <c r="D11" i="14"/>
  <c r="C11" i="14"/>
  <c r="B11" i="14"/>
  <c r="E25" i="4"/>
  <c r="D25" i="4"/>
  <c r="C25" i="4"/>
  <c r="B25" i="4"/>
  <c r="D38" i="2"/>
  <c r="F45" i="2"/>
  <c r="D34" i="2"/>
  <c r="D35" i="2"/>
  <c r="D36" i="2"/>
  <c r="D37" i="2"/>
  <c r="D39" i="2"/>
  <c r="F46" i="2"/>
  <c r="F47" i="2"/>
  <c r="E18" i="13"/>
  <c r="E23" i="13"/>
  <c r="D18" i="13"/>
  <c r="D23" i="13"/>
  <c r="C18" i="13"/>
  <c r="C23" i="13"/>
  <c r="B18" i="13"/>
  <c r="B23" i="13"/>
  <c r="E12" i="13"/>
  <c r="E22" i="13"/>
  <c r="D12" i="13"/>
  <c r="D22" i="13"/>
  <c r="C12" i="13"/>
  <c r="C22" i="13"/>
  <c r="B12" i="13"/>
  <c r="B22" i="13"/>
  <c r="E13" i="13"/>
  <c r="E14" i="13"/>
  <c r="E21" i="13"/>
  <c r="D13" i="13"/>
  <c r="D14" i="13"/>
  <c r="D21" i="13"/>
  <c r="C13" i="13"/>
  <c r="C14" i="13"/>
  <c r="C21" i="13"/>
  <c r="B13" i="13"/>
  <c r="B14" i="13"/>
  <c r="B21" i="13"/>
  <c r="E20" i="13"/>
  <c r="D20" i="13"/>
  <c r="C20" i="13"/>
  <c r="B20" i="13"/>
  <c r="E8" i="13"/>
  <c r="D8" i="13"/>
  <c r="C8" i="13"/>
  <c r="B8" i="13"/>
  <c r="E16" i="8"/>
  <c r="E17" i="8"/>
  <c r="E18" i="8"/>
  <c r="E19" i="8"/>
  <c r="E20" i="8"/>
  <c r="E21" i="8"/>
  <c r="E22" i="8"/>
  <c r="E23" i="8"/>
  <c r="E27" i="8"/>
  <c r="B2" i="2"/>
  <c r="B29" i="2"/>
  <c r="C2" i="2"/>
  <c r="C29" i="2"/>
  <c r="B30" i="2"/>
  <c r="C30" i="2"/>
  <c r="C34" i="2"/>
  <c r="C35" i="2"/>
  <c r="C36" i="2"/>
  <c r="C37" i="2"/>
  <c r="C23" i="2"/>
  <c r="D23" i="2"/>
  <c r="E36" i="2"/>
  <c r="E35" i="2"/>
  <c r="E34" i="2"/>
  <c r="E37" i="2"/>
  <c r="E23" i="2"/>
  <c r="B34" i="2"/>
  <c r="B35" i="2"/>
  <c r="B36" i="2"/>
  <c r="B37" i="2"/>
  <c r="B23" i="2"/>
  <c r="C38" i="2"/>
  <c r="C45" i="2"/>
  <c r="C46" i="2"/>
  <c r="C47" i="2"/>
  <c r="D45" i="2"/>
  <c r="D46" i="2"/>
  <c r="D47" i="2"/>
  <c r="E38" i="2"/>
  <c r="E45" i="2"/>
  <c r="E46" i="2"/>
  <c r="E47" i="2"/>
  <c r="E39" i="2"/>
  <c r="G46" i="2"/>
  <c r="G45" i="2"/>
  <c r="G47" i="2"/>
  <c r="B38" i="2"/>
  <c r="B45" i="2"/>
  <c r="B46" i="2"/>
  <c r="B47" i="2"/>
  <c r="B39" i="2"/>
  <c r="C39" i="2"/>
  <c r="B16" i="2"/>
  <c r="C16" i="2"/>
  <c r="D16" i="2"/>
  <c r="E16" i="2"/>
  <c r="D7" i="2"/>
  <c r="D22" i="2"/>
  <c r="D26" i="2"/>
  <c r="D30" i="2"/>
  <c r="D2" i="2"/>
  <c r="D29" i="2"/>
  <c r="E30" i="2"/>
  <c r="E2" i="2"/>
  <c r="E29" i="2"/>
  <c r="B12" i="2"/>
  <c r="C7" i="2"/>
  <c r="E7" i="2"/>
  <c r="B7" i="2"/>
  <c r="D27" i="8"/>
  <c r="C27" i="8"/>
  <c r="B27" i="8"/>
  <c r="D23" i="8"/>
  <c r="C23" i="8"/>
  <c r="B23" i="8"/>
  <c r="D22" i="8"/>
  <c r="C22" i="8"/>
  <c r="B22" i="8"/>
  <c r="D21" i="8"/>
  <c r="C21" i="8"/>
  <c r="B21" i="8"/>
  <c r="D20" i="8"/>
  <c r="C20" i="8"/>
  <c r="B20" i="8"/>
  <c r="D19" i="8"/>
  <c r="C19" i="8"/>
  <c r="B19" i="8"/>
  <c r="D18" i="8"/>
  <c r="C18" i="8"/>
  <c r="B18" i="8"/>
  <c r="D17" i="8"/>
  <c r="C17" i="8"/>
  <c r="B17" i="8"/>
  <c r="D16" i="8"/>
  <c r="C16" i="8"/>
  <c r="B16" i="8"/>
  <c r="B14" i="6"/>
  <c r="B19" i="6"/>
  <c r="B8" i="6"/>
  <c r="B7" i="6"/>
  <c r="B9" i="6"/>
  <c r="B18" i="6"/>
  <c r="B2" i="6"/>
  <c r="B3" i="6"/>
  <c r="B4" i="6"/>
  <c r="B17" i="6"/>
  <c r="B21" i="6"/>
  <c r="B46" i="7"/>
  <c r="C2" i="6"/>
  <c r="C3" i="6"/>
  <c r="C4" i="6"/>
  <c r="C17" i="6"/>
  <c r="C7" i="6"/>
  <c r="C8" i="6"/>
  <c r="C9" i="6"/>
  <c r="C18" i="6"/>
  <c r="C14" i="6"/>
  <c r="C19" i="6"/>
  <c r="C21" i="6"/>
  <c r="C46" i="7"/>
  <c r="D2" i="6"/>
  <c r="D3" i="6"/>
  <c r="D4" i="6"/>
  <c r="D17" i="6"/>
  <c r="D7" i="6"/>
  <c r="D8" i="6"/>
  <c r="D9" i="6"/>
  <c r="D18" i="6"/>
  <c r="D14" i="6"/>
  <c r="D19" i="6"/>
  <c r="D21" i="6"/>
  <c r="D46" i="7"/>
  <c r="E2" i="6"/>
  <c r="E3" i="6"/>
  <c r="E4" i="6"/>
  <c r="E17" i="6"/>
  <c r="E7" i="6"/>
  <c r="E8" i="6"/>
  <c r="E9" i="6"/>
  <c r="E18" i="6"/>
  <c r="E14" i="6"/>
  <c r="E19" i="6"/>
  <c r="E21" i="6"/>
  <c r="E46" i="7"/>
  <c r="B10" i="5"/>
  <c r="B11" i="5"/>
  <c r="B24" i="7"/>
  <c r="C10" i="5"/>
  <c r="C11" i="5"/>
  <c r="C24" i="7"/>
  <c r="D10" i="5"/>
  <c r="D11" i="5"/>
  <c r="D24" i="7"/>
  <c r="E10" i="5"/>
  <c r="E11" i="5"/>
  <c r="E24" i="7"/>
  <c r="B21" i="7"/>
  <c r="C21" i="7"/>
  <c r="D21" i="7"/>
  <c r="E21" i="7"/>
  <c r="B17" i="7"/>
  <c r="C17" i="7"/>
  <c r="D17" i="7"/>
  <c r="E17" i="7"/>
  <c r="B16" i="7"/>
  <c r="C16" i="7"/>
  <c r="D16" i="7"/>
  <c r="E16" i="7"/>
  <c r="E18" i="7"/>
  <c r="E33" i="7"/>
  <c r="B9" i="7"/>
  <c r="C9" i="7"/>
  <c r="D9" i="7"/>
  <c r="E9" i="7"/>
  <c r="F9" i="7"/>
  <c r="E39" i="7"/>
  <c r="E20" i="7"/>
  <c r="E22" i="7"/>
  <c r="E34" i="7"/>
  <c r="B10" i="7"/>
  <c r="C10" i="7"/>
  <c r="D10" i="7"/>
  <c r="E10" i="7"/>
  <c r="F10" i="7"/>
  <c r="E40" i="7"/>
  <c r="E26" i="7"/>
  <c r="E35" i="7"/>
  <c r="B11" i="7"/>
  <c r="C11" i="7"/>
  <c r="D11" i="7"/>
  <c r="E11" i="7"/>
  <c r="F11" i="7"/>
  <c r="E41" i="7"/>
  <c r="E30" i="7"/>
  <c r="E36" i="7"/>
  <c r="B12" i="7"/>
  <c r="C12" i="7"/>
  <c r="E42" i="7"/>
  <c r="E45" i="7"/>
  <c r="D18" i="7"/>
  <c r="D33" i="7"/>
  <c r="D39" i="7"/>
  <c r="D20" i="7"/>
  <c r="D22" i="7"/>
  <c r="D34" i="7"/>
  <c r="D40" i="7"/>
  <c r="D26" i="7"/>
  <c r="D35" i="7"/>
  <c r="D41" i="7"/>
  <c r="D30" i="7"/>
  <c r="D36" i="7"/>
  <c r="D42" i="7"/>
  <c r="D45" i="7"/>
  <c r="C18" i="7"/>
  <c r="C33" i="7"/>
  <c r="C39" i="7"/>
  <c r="C20" i="7"/>
  <c r="C22" i="7"/>
  <c r="C34" i="7"/>
  <c r="C40" i="7"/>
  <c r="C26" i="7"/>
  <c r="C35" i="7"/>
  <c r="C41" i="7"/>
  <c r="C30" i="7"/>
  <c r="C36" i="7"/>
  <c r="D12" i="7"/>
  <c r="E12" i="7"/>
  <c r="F12" i="7"/>
  <c r="C42" i="7"/>
  <c r="C45" i="7"/>
  <c r="B18" i="7"/>
  <c r="B33" i="7"/>
  <c r="B39" i="7"/>
  <c r="B20" i="7"/>
  <c r="B22" i="7"/>
  <c r="B34" i="7"/>
  <c r="B40" i="7"/>
  <c r="B26" i="7"/>
  <c r="B35" i="7"/>
  <c r="B41" i="7"/>
  <c r="B30" i="7"/>
  <c r="B36" i="7"/>
  <c r="B42" i="7"/>
  <c r="B45" i="7"/>
  <c r="H6" i="7"/>
  <c r="B22" i="2"/>
  <c r="B26" i="2"/>
  <c r="C22" i="2"/>
  <c r="C26" i="2"/>
  <c r="E22" i="2"/>
  <c r="E26" i="2"/>
  <c r="C12" i="2"/>
  <c r="E12" i="2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26" i="4"/>
  <c r="C26" i="4"/>
  <c r="D26" i="4"/>
  <c r="E26" i="4"/>
  <c r="B27" i="4"/>
  <c r="C27" i="4"/>
  <c r="D27" i="4"/>
  <c r="E27" i="4"/>
  <c r="B28" i="4"/>
  <c r="C28" i="4"/>
  <c r="D28" i="4"/>
  <c r="E28" i="4"/>
  <c r="B29" i="4"/>
  <c r="C29" i="4"/>
  <c r="D29" i="4"/>
  <c r="E29" i="4"/>
  <c r="B31" i="2"/>
  <c r="C31" i="2"/>
  <c r="D31" i="2"/>
  <c r="E31" i="2"/>
</calcChain>
</file>

<file path=xl/sharedStrings.xml><?xml version="1.0" encoding="utf-8"?>
<sst xmlns="http://schemas.openxmlformats.org/spreadsheetml/2006/main" count="672" uniqueCount="274">
  <si>
    <t>Capital Assets</t>
  </si>
  <si>
    <t>Total Assets</t>
  </si>
  <si>
    <t>Debt</t>
  </si>
  <si>
    <t>Post-Employment Benefits</t>
  </si>
  <si>
    <t>All Other Liabilities</t>
  </si>
  <si>
    <t>Total Liabilities</t>
  </si>
  <si>
    <t>Invested in Capital Assets</t>
  </si>
  <si>
    <t xml:space="preserve">Restricted Non-Expendable </t>
  </si>
  <si>
    <t>Restricted Expendable</t>
  </si>
  <si>
    <t>Unrestricted</t>
  </si>
  <si>
    <t>Check on Net Assets</t>
  </si>
  <si>
    <t>Composition of Assets (%)</t>
  </si>
  <si>
    <t>True Reserves ($):</t>
  </si>
  <si>
    <t>Total Reserves</t>
  </si>
  <si>
    <t>Instruction</t>
  </si>
  <si>
    <t>Research</t>
  </si>
  <si>
    <t>Public Service</t>
  </si>
  <si>
    <t>Academic Support</t>
  </si>
  <si>
    <t>Student Services</t>
  </si>
  <si>
    <t>Institutional Support</t>
  </si>
  <si>
    <t>Plant</t>
  </si>
  <si>
    <t>Scholarships/Student Aid</t>
  </si>
  <si>
    <t>Auxilaries</t>
  </si>
  <si>
    <t>Depreciation</t>
  </si>
  <si>
    <t>Interest</t>
  </si>
  <si>
    <t>Total Expenses</t>
  </si>
  <si>
    <t xml:space="preserve">Other </t>
  </si>
  <si>
    <t>Expenses ($)</t>
  </si>
  <si>
    <t>Distribution of Operating Expenses (%):</t>
  </si>
  <si>
    <t>Total</t>
  </si>
  <si>
    <t>Total Operating Expenses</t>
  </si>
  <si>
    <t>Change in Net Assets</t>
  </si>
  <si>
    <t>Total Revenues</t>
  </si>
  <si>
    <t>State Appropriation Analysis:</t>
  </si>
  <si>
    <t>Operating</t>
  </si>
  <si>
    <t>Tuiution and Fees</t>
  </si>
  <si>
    <t>Percent Changes in Above</t>
  </si>
  <si>
    <t xml:space="preserve">Total Revenues </t>
  </si>
  <si>
    <t>Tuittion and Fees, Net</t>
  </si>
  <si>
    <t>Total Operating Revenues</t>
  </si>
  <si>
    <t>Other Expenses</t>
  </si>
  <si>
    <t>Other</t>
  </si>
  <si>
    <t>Total Assets &amp; Deferred Outflows</t>
  </si>
  <si>
    <t>Total Liabilities &amp; Deferred Inflows</t>
  </si>
  <si>
    <t xml:space="preserve">Total Assets  </t>
  </si>
  <si>
    <t>Revenue Analysis %:</t>
  </si>
  <si>
    <t>2013-2014</t>
  </si>
  <si>
    <t xml:space="preserve">Cash Flows by Noncapital Financing Activities </t>
  </si>
  <si>
    <t>Interest Paid on Capital Debt</t>
  </si>
  <si>
    <t>Total Cash Flows</t>
  </si>
  <si>
    <t>If you are missing a Statement of Cash Flows:</t>
  </si>
  <si>
    <t>Add: Depreciation Expense</t>
  </si>
  <si>
    <t>Estimated Total Cash Flows</t>
  </si>
  <si>
    <t>Viability Ratio</t>
  </si>
  <si>
    <t>Primary Reserve Ratio</t>
  </si>
  <si>
    <t>Net Asset Ratio</t>
  </si>
  <si>
    <t>Viability Score</t>
  </si>
  <si>
    <t>Primary Reserve Score</t>
  </si>
  <si>
    <t>Net Asset Score</t>
  </si>
  <si>
    <t>Moody's Composite Score</t>
  </si>
  <si>
    <t>DO NOT TOUCH</t>
  </si>
  <si>
    <t>a0</t>
  </si>
  <si>
    <t>a1</t>
  </si>
  <si>
    <t>a2</t>
  </si>
  <si>
    <t>a3</t>
  </si>
  <si>
    <t>a4</t>
  </si>
  <si>
    <t>weights</t>
  </si>
  <si>
    <t>Cash Flow Ratio</t>
  </si>
  <si>
    <t>a0-(a1-a0)/2</t>
  </si>
  <si>
    <t>a4+(a4-a3)/2</t>
  </si>
  <si>
    <t>Cash Flow Score</t>
  </si>
  <si>
    <t>Fichtenbaum-Bunsis Composite Score</t>
  </si>
  <si>
    <t>Moody's Score</t>
  </si>
  <si>
    <t>Salary Component Only:</t>
  </si>
  <si>
    <t>Auxiliaries</t>
  </si>
  <si>
    <t>Total Salaries</t>
  </si>
  <si>
    <t>Each Component as % of Total:</t>
  </si>
  <si>
    <t>Instruction Detail</t>
  </si>
  <si>
    <t>Salaries &amp; Wages</t>
  </si>
  <si>
    <t>Employee Fringe Benefits</t>
  </si>
  <si>
    <t xml:space="preserve">Plant </t>
  </si>
  <si>
    <t>Total Instruction Expense per IPEDS</t>
  </si>
  <si>
    <t>Instruction Salaries</t>
  </si>
  <si>
    <t>Instruction Benefits</t>
  </si>
  <si>
    <t>Total University Expenses</t>
  </si>
  <si>
    <t>Instruction Salaries &amp; Benefits as a % of Total Univ Expenses</t>
  </si>
  <si>
    <t>Dollar Changes in Major Sources of Revenue</t>
  </si>
  <si>
    <t>Financial Assets</t>
  </si>
  <si>
    <t>Capital Assets, net</t>
  </si>
  <si>
    <t>Total Deferred Outflows</t>
  </si>
  <si>
    <t>Pension (deferred outflows)</t>
  </si>
  <si>
    <t>Fincancial Assets</t>
  </si>
  <si>
    <t>Pension Liability</t>
  </si>
  <si>
    <t>Deferred Inflows (pension)</t>
  </si>
  <si>
    <t>Total Deferred Inflows</t>
  </si>
  <si>
    <t>Adjustment for PEB (row 10)</t>
  </si>
  <si>
    <t>Adjustment for Pension (row 11+14-5)</t>
  </si>
  <si>
    <t>Total Reserves (row 35+36)</t>
  </si>
  <si>
    <t>Unrestricted (row 21)</t>
  </si>
  <si>
    <t>Restricted Expendable (Row 20)</t>
  </si>
  <si>
    <t>Adjusted unrestricted net assets (row 32+33+34)</t>
  </si>
  <si>
    <t>2015adj.</t>
  </si>
  <si>
    <t>Table for Graph</t>
  </si>
  <si>
    <t>Total Net Assets</t>
  </si>
  <si>
    <t>Total Net Assets Adjusted</t>
  </si>
  <si>
    <t>Other Operating Revenue</t>
  </si>
  <si>
    <t>State &amp; Local Operating</t>
  </si>
  <si>
    <t>2014-2015</t>
  </si>
  <si>
    <t>You should fill in all of the cells that are in Yellow</t>
  </si>
  <si>
    <t>You should not change anything in a cell that is white or red because that means the cell contains a formula</t>
  </si>
  <si>
    <t>All of  the graphs will automatically be created when you populate the cells in the spreadsheet with data</t>
  </si>
  <si>
    <t>Instruction Sal + Ben</t>
  </si>
  <si>
    <t>Total University Salaries</t>
  </si>
  <si>
    <t>Total University Benefits</t>
  </si>
  <si>
    <t>Total Univ Sal + Ben</t>
  </si>
  <si>
    <t>Instruction Salaries &amp; Benefits as % of Total Univ Salaries &amp; Benefits</t>
  </si>
  <si>
    <t>Instruction Salaries as % of Total Univ Salaries</t>
  </si>
  <si>
    <t>Total Univ Salaries &amp; Benefits as % of Total Univ Expenses</t>
  </si>
  <si>
    <t>2016adj.</t>
  </si>
  <si>
    <t>2015-2016</t>
  </si>
  <si>
    <t>2013-2016</t>
  </si>
  <si>
    <t>Assets:</t>
  </si>
  <si>
    <t>Liabilities:</t>
  </si>
  <si>
    <t>Net Assets:</t>
  </si>
  <si>
    <t>Change in Invested in Capital Assets</t>
  </si>
  <si>
    <t>Change in Restricted Non-Expendable</t>
  </si>
  <si>
    <t>Change in Restricted Expendable</t>
  </si>
  <si>
    <t>Plug for Change in Unrestricted</t>
  </si>
  <si>
    <t>Adjusted Unrestricted</t>
  </si>
  <si>
    <t xml:space="preserve">Unrestricted </t>
  </si>
  <si>
    <t xml:space="preserve">Total Reserves </t>
  </si>
  <si>
    <t>Revenues:</t>
  </si>
  <si>
    <t>State Operating Appropriation</t>
  </si>
  <si>
    <t>Other State/Local  Appropriations</t>
  </si>
  <si>
    <t>Capital Grants and Gifts</t>
  </si>
  <si>
    <t>All Other Revenues</t>
  </si>
  <si>
    <t>2013</t>
  </si>
  <si>
    <t>2014</t>
  </si>
  <si>
    <t>2015</t>
  </si>
  <si>
    <t>2016</t>
  </si>
  <si>
    <t>Tuition and Fee Revenue</t>
  </si>
  <si>
    <t>Other State Appropriation (not cap)</t>
  </si>
  <si>
    <t>Benefit Rate</t>
  </si>
  <si>
    <t>Hospital</t>
  </si>
  <si>
    <t>Independent Operations</t>
  </si>
  <si>
    <t>Cash Flows from Operating Activities</t>
  </si>
  <si>
    <t>WL left</t>
  </si>
  <si>
    <t>Cal right</t>
  </si>
  <si>
    <t>PNW</t>
  </si>
  <si>
    <t>2016-17</t>
  </si>
  <si>
    <t>2017-18</t>
  </si>
  <si>
    <t>FY12: P-WL</t>
  </si>
  <si>
    <t>FY13: P-WL</t>
  </si>
  <si>
    <t>FY14: P-WL</t>
  </si>
  <si>
    <t>FY15: P-WL</t>
  </si>
  <si>
    <t>FY16: P-WL</t>
  </si>
  <si>
    <t>FY17: P-WL</t>
  </si>
  <si>
    <t>FY18: P-WL</t>
  </si>
  <si>
    <t>FY17: PNW</t>
  </si>
  <si>
    <t>FY18: PNW</t>
  </si>
  <si>
    <t>FY12: PUC</t>
  </si>
  <si>
    <t>FY13: PUC</t>
  </si>
  <si>
    <t>FY14: PUC</t>
  </si>
  <si>
    <t>FY15: PUC</t>
  </si>
  <si>
    <t>FY14: IUN</t>
  </si>
  <si>
    <t>FY15: IUN</t>
  </si>
  <si>
    <t>FY16: IUN</t>
  </si>
  <si>
    <t>FY17: IUN</t>
  </si>
  <si>
    <t>FY18: IUN</t>
  </si>
  <si>
    <t>FY14: IUSB</t>
  </si>
  <si>
    <t>FY15: IUSB</t>
  </si>
  <si>
    <t>FY16: IUSB</t>
  </si>
  <si>
    <t>FY17: IUSB</t>
  </si>
  <si>
    <t>FY18: IUSB</t>
  </si>
  <si>
    <t>FY14: IUE</t>
  </si>
  <si>
    <t>FY15: IUE</t>
  </si>
  <si>
    <t>FY16: IUE</t>
  </si>
  <si>
    <t>FY17: IUE</t>
  </si>
  <si>
    <t>FY18: IUE</t>
  </si>
  <si>
    <t>FY14: ISU</t>
  </si>
  <si>
    <t>FY15: ISU</t>
  </si>
  <si>
    <t>FY16: ISU</t>
  </si>
  <si>
    <t>FY17: ISU</t>
  </si>
  <si>
    <t>FY18: ISU</t>
  </si>
  <si>
    <t>FY14: IU-B</t>
  </si>
  <si>
    <t>FY15: IU-B</t>
  </si>
  <si>
    <t>FY16: IU-B</t>
  </si>
  <si>
    <t>FY17: IU-B</t>
  </si>
  <si>
    <t>FY18: IU-B</t>
  </si>
  <si>
    <t>FY14: IU-K</t>
  </si>
  <si>
    <t>FY15: IU-K</t>
  </si>
  <si>
    <t>FY16: IU-K</t>
  </si>
  <si>
    <t>FY17: IU-K</t>
  </si>
  <si>
    <t>FY18: IU-K</t>
  </si>
  <si>
    <t>FY14: IU-SE</t>
  </si>
  <si>
    <t>FY15: IU-SE</t>
  </si>
  <si>
    <t>FY16: IU-SE</t>
  </si>
  <si>
    <t>FY17: IU-SE</t>
  </si>
  <si>
    <t>FY18: IU-SE</t>
  </si>
  <si>
    <t>FY14: BSU</t>
  </si>
  <si>
    <t>FY15: BSU</t>
  </si>
  <si>
    <t>FY16: BSU</t>
  </si>
  <si>
    <t>FY17: BSU</t>
  </si>
  <si>
    <t>FY18: BSU</t>
  </si>
  <si>
    <t>FY14: PFW</t>
  </si>
  <si>
    <t>FY15: PFW</t>
  </si>
  <si>
    <t>FY16: PFW</t>
  </si>
  <si>
    <t>FY17: PFW</t>
  </si>
  <si>
    <t>FY18: PFW</t>
  </si>
  <si>
    <t>FY14: IUPUI</t>
  </si>
  <si>
    <t>FY15: IUPUI</t>
  </si>
  <si>
    <t>FY16: IUPUI</t>
  </si>
  <si>
    <t>FY17: IUPUI</t>
  </si>
  <si>
    <t>FY18: IUPUI</t>
  </si>
  <si>
    <t>FY18: PG</t>
  </si>
  <si>
    <t>FY17: KU/PG (pvt)</t>
  </si>
  <si>
    <t>FY16: KU/PG (pvt)</t>
  </si>
  <si>
    <t>FY14: Ivy Tech</t>
  </si>
  <si>
    <t>FY15: Ivy Tech</t>
  </si>
  <si>
    <t>FY16: Ivy Tech</t>
  </si>
  <si>
    <t>FY17: Ivy Tech</t>
  </si>
  <si>
    <t>FY18: Ivy Tech</t>
  </si>
  <si>
    <t>Purdue U campuses</t>
  </si>
  <si>
    <t>Indiana State U, Ball State U, IUPUI</t>
  </si>
  <si>
    <t>Indiana U campuses, southern</t>
  </si>
  <si>
    <t>Indiana U campuses, northern</t>
  </si>
  <si>
    <t>FY 14</t>
  </si>
  <si>
    <t>FY 15</t>
  </si>
  <si>
    <t>FY 16</t>
  </si>
  <si>
    <t>FY 17</t>
  </si>
  <si>
    <t>FY 18</t>
  </si>
  <si>
    <t>P-WL</t>
  </si>
  <si>
    <t>PUC</t>
  </si>
  <si>
    <t>PFW</t>
  </si>
  <si>
    <t>IU-K</t>
  </si>
  <si>
    <t>IUN</t>
  </si>
  <si>
    <t>IUSB</t>
  </si>
  <si>
    <t>IU-B</t>
  </si>
  <si>
    <t>IUE</t>
  </si>
  <si>
    <t>IU-SE</t>
  </si>
  <si>
    <t>ISU</t>
  </si>
  <si>
    <t>BSU</t>
  </si>
  <si>
    <t>IUPUI</t>
  </si>
  <si>
    <t>Ivy Tech</t>
  </si>
  <si>
    <t>KU/PG (pvt)</t>
  </si>
  <si>
    <t>PG</t>
  </si>
  <si>
    <t>Shift to greater academic resources</t>
  </si>
  <si>
    <t>Shift to greater institutional (administrative) resources</t>
  </si>
  <si>
    <t>Minor or inconsistent shift in resources</t>
  </si>
  <si>
    <t>Shift in resources (16-18 only)</t>
  </si>
  <si>
    <t>FY14: Vincennes</t>
  </si>
  <si>
    <t>FY15: Vincennes</t>
  </si>
  <si>
    <t>FY16: Vincennes</t>
  </si>
  <si>
    <t>FY17: Vincennes</t>
  </si>
  <si>
    <t>FY18: Vincennes</t>
  </si>
  <si>
    <t>Ivy Tech, Purdue Global, Vincennes</t>
  </si>
  <si>
    <t>Vinc</t>
  </si>
  <si>
    <t>Vincennes</t>
  </si>
  <si>
    <t>Flagship campuses</t>
  </si>
  <si>
    <t>FY14</t>
  </si>
  <si>
    <t>FY15</t>
  </si>
  <si>
    <t>FY16</t>
  </si>
  <si>
    <t>FY17</t>
  </si>
  <si>
    <t>FY18</t>
  </si>
  <si>
    <t>Purdue Fort Wayne</t>
  </si>
  <si>
    <t>IU - Northwest</t>
  </si>
  <si>
    <t>Purdue Northwest*</t>
  </si>
  <si>
    <t>Regional campuses</t>
  </si>
  <si>
    <t>IU - Kokomo</t>
  </si>
  <si>
    <t>IU - South Bend</t>
  </si>
  <si>
    <t>IU - East</t>
  </si>
  <si>
    <t>IU - Southeast</t>
  </si>
  <si>
    <t>Other campuses</t>
  </si>
  <si>
    <t>Purdue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</si>
</sst>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_-;\-&quot;$&quot;* #,##0_-;_-&quot;$&quot;* &quot;-&quot;??_-;_-@_-"/>
    <numFmt numFmtId="165" formatCode="_(&quot;$&quot;* #,##0_);_(&quot;$&quot;* \(#,##0\);_(&quot;$&quot;* &quot;-&quot;??_);_(@_)"/>
    <numFmt numFmtId="166" formatCode="0.0%"/>
    <numFmt numFmtId="167" formatCode="0.000"/>
    <numFmt numFmtId="168" formatCode="0.0"/>
  </numFmts>
  <fonts count="3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8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 (Body)"/>
    </font>
    <font>
      <b/>
      <sz val="12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B0F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6" fillId="0" borderId="0" xfId="0" applyFont="1"/>
    <xf numFmtId="9" fontId="0" fillId="0" borderId="0" xfId="1" applyFont="1"/>
    <xf numFmtId="164" fontId="0" fillId="0" borderId="0" xfId="0" applyNumberFormat="1"/>
    <xf numFmtId="0" fontId="0" fillId="0" borderId="0" xfId="0" applyFont="1"/>
    <xf numFmtId="0" fontId="7" fillId="0" borderId="0" xfId="0" applyFont="1" applyFill="1" applyBorder="1"/>
    <xf numFmtId="0" fontId="0" fillId="0" borderId="0" xfId="0" applyFont="1" applyFill="1" applyBorder="1"/>
    <xf numFmtId="0" fontId="10" fillId="4" borderId="0" xfId="0" applyFont="1" applyFill="1" applyAlignment="1">
      <alignment horizontal="center"/>
    </xf>
    <xf numFmtId="165" fontId="0" fillId="0" borderId="0" xfId="0" applyNumberFormat="1" applyFont="1" applyAlignment="1" applyProtection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wrapText="1"/>
    </xf>
    <xf numFmtId="165" fontId="0" fillId="0" borderId="0" xfId="0" applyNumberFormat="1"/>
    <xf numFmtId="165" fontId="0" fillId="3" borderId="0" xfId="0" applyNumberFormat="1" applyFont="1" applyFill="1" applyAlignment="1" applyProtection="1">
      <alignment horizontal="center"/>
      <protection locked="0"/>
    </xf>
    <xf numFmtId="38" fontId="0" fillId="0" borderId="0" xfId="0" applyNumberFormat="1" applyAlignment="1">
      <alignment horizontal="center"/>
    </xf>
    <xf numFmtId="0" fontId="4" fillId="5" borderId="0" xfId="0" applyFont="1" applyFill="1"/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40" fontId="13" fillId="0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/>
    <xf numFmtId="0" fontId="4" fillId="0" borderId="0" xfId="0" applyFont="1"/>
    <xf numFmtId="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6" borderId="0" xfId="0" applyNumberFormat="1" applyFill="1" applyAlignment="1">
      <alignment horizontal="center"/>
    </xf>
    <xf numFmtId="0" fontId="4" fillId="0" borderId="0" xfId="0" applyFont="1" applyAlignment="1">
      <alignment wrapText="1"/>
    </xf>
    <xf numFmtId="2" fontId="4" fillId="6" borderId="0" xfId="0" applyNumberFormat="1" applyFont="1" applyFill="1" applyAlignment="1">
      <alignment horizontal="center"/>
    </xf>
    <xf numFmtId="0" fontId="5" fillId="7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38" fontId="5" fillId="0" borderId="0" xfId="0" quotePrefix="1" applyNumberFormat="1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3" borderId="0" xfId="0" applyFill="1"/>
    <xf numFmtId="0" fontId="14" fillId="0" borderId="0" xfId="0" applyFont="1" applyFill="1"/>
    <xf numFmtId="0" fontId="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0" xfId="0" applyFont="1" applyFill="1"/>
    <xf numFmtId="167" fontId="14" fillId="0" borderId="0" xfId="0" applyNumberFormat="1" applyFont="1" applyFill="1" applyAlignment="1">
      <alignment horizontal="center"/>
    </xf>
    <xf numFmtId="38" fontId="0" fillId="3" borderId="0" xfId="0" applyNumberFormat="1" applyFill="1" applyAlignment="1" applyProtection="1">
      <alignment horizontal="center"/>
      <protection locked="0"/>
    </xf>
    <xf numFmtId="38" fontId="0" fillId="0" borderId="0" xfId="0" applyNumberFormat="1" applyFill="1" applyAlignment="1" applyProtection="1">
      <alignment horizontal="center"/>
      <protection locked="0"/>
    </xf>
    <xf numFmtId="165" fontId="0" fillId="0" borderId="0" xfId="0" applyNumberFormat="1" applyFill="1" applyAlignment="1" applyProtection="1">
      <alignment horizontal="center"/>
      <protection locked="0"/>
    </xf>
    <xf numFmtId="166" fontId="4" fillId="0" borderId="0" xfId="1" applyNumberFormat="1" applyFont="1" applyAlignment="1">
      <alignment horizontal="center"/>
    </xf>
    <xf numFmtId="0" fontId="15" fillId="0" borderId="0" xfId="0" applyFont="1" applyAlignment="1">
      <alignment wrapText="1"/>
    </xf>
    <xf numFmtId="1" fontId="4" fillId="2" borderId="0" xfId="0" quotePrefix="1" applyNumberFormat="1" applyFont="1" applyFill="1" applyAlignment="1">
      <alignment horizontal="center"/>
    </xf>
    <xf numFmtId="38" fontId="0" fillId="0" borderId="0" xfId="0" applyNumberFormat="1" applyFont="1" applyAlignment="1">
      <alignment horizontal="center"/>
    </xf>
    <xf numFmtId="38" fontId="0" fillId="3" borderId="0" xfId="0" applyNumberFormat="1" applyFont="1" applyFill="1" applyAlignment="1" applyProtection="1">
      <alignment horizontal="center"/>
      <protection locked="0"/>
    </xf>
    <xf numFmtId="38" fontId="4" fillId="2" borderId="0" xfId="0" quotePrefix="1" applyNumberFormat="1" applyFont="1" applyFill="1" applyAlignment="1">
      <alignment horizontal="center"/>
    </xf>
    <xf numFmtId="38" fontId="7" fillId="0" borderId="0" xfId="0" applyNumberFormat="1" applyFont="1" applyAlignment="1">
      <alignment horizontal="center"/>
    </xf>
    <xf numFmtId="38" fontId="0" fillId="0" borderId="0" xfId="1" applyNumberFormat="1" applyFont="1" applyAlignment="1">
      <alignment horizontal="center"/>
    </xf>
    <xf numFmtId="38" fontId="0" fillId="0" borderId="0" xfId="0" applyNumberFormat="1" applyFont="1" applyFill="1" applyAlignment="1">
      <alignment horizontal="center"/>
    </xf>
    <xf numFmtId="166" fontId="0" fillId="0" borderId="0" xfId="0" applyNumberFormat="1" applyProtection="1"/>
    <xf numFmtId="166" fontId="0" fillId="0" borderId="0" xfId="0" applyNumberFormat="1"/>
    <xf numFmtId="0" fontId="15" fillId="0" borderId="0" xfId="0" applyFont="1" applyFill="1" applyBorder="1"/>
    <xf numFmtId="0" fontId="16" fillId="0" borderId="0" xfId="0" applyFont="1"/>
    <xf numFmtId="38" fontId="0" fillId="0" borderId="0" xfId="0" applyNumberFormat="1" applyFont="1" applyFill="1" applyAlignment="1" applyProtection="1">
      <alignment horizontal="center"/>
      <protection locked="0"/>
    </xf>
    <xf numFmtId="38" fontId="7" fillId="0" borderId="0" xfId="0" applyNumberFormat="1" applyFont="1" applyFill="1" applyAlignment="1">
      <alignment horizontal="center"/>
    </xf>
    <xf numFmtId="0" fontId="17" fillId="0" borderId="0" xfId="0" applyFont="1"/>
    <xf numFmtId="0" fontId="14" fillId="0" borderId="0" xfId="0" applyFont="1"/>
    <xf numFmtId="0" fontId="18" fillId="0" borderId="0" xfId="0" applyFont="1"/>
    <xf numFmtId="38" fontId="0" fillId="8" borderId="0" xfId="0" applyNumberFormat="1" applyFont="1" applyFill="1" applyAlignment="1" applyProtection="1">
      <alignment horizontal="center"/>
      <protection locked="0"/>
    </xf>
    <xf numFmtId="38" fontId="0" fillId="8" borderId="0" xfId="0" applyNumberFormat="1" applyFont="1" applyFill="1" applyAlignment="1">
      <alignment horizontal="center"/>
    </xf>
    <xf numFmtId="9" fontId="0" fillId="0" borderId="0" xfId="1" applyNumberFormat="1" applyFont="1" applyAlignment="1">
      <alignment horizontal="center"/>
    </xf>
    <xf numFmtId="0" fontId="10" fillId="4" borderId="0" xfId="0" quotePrefix="1" applyFont="1" applyFill="1" applyAlignment="1">
      <alignment horizontal="center"/>
    </xf>
    <xf numFmtId="166" fontId="5" fillId="0" borderId="0" xfId="0" quotePrefix="1" applyNumberFormat="1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38" fontId="7" fillId="0" borderId="0" xfId="0" applyNumberFormat="1" applyFont="1" applyFill="1" applyAlignment="1" applyProtection="1">
      <alignment horizontal="center"/>
      <protection locked="0"/>
    </xf>
    <xf numFmtId="166" fontId="14" fillId="0" borderId="0" xfId="1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1" fillId="0" borderId="0" xfId="0" applyFont="1" applyFill="1" applyBorder="1"/>
    <xf numFmtId="38" fontId="1" fillId="0" borderId="0" xfId="0" applyNumberFormat="1" applyFont="1" applyAlignment="1">
      <alignment horizontal="center"/>
    </xf>
    <xf numFmtId="166" fontId="20" fillId="0" borderId="0" xfId="0" applyNumberFormat="1" applyFont="1" applyAlignment="1">
      <alignment horizontal="center"/>
    </xf>
    <xf numFmtId="38" fontId="0" fillId="9" borderId="0" xfId="0" applyNumberFormat="1" applyFont="1" applyFill="1" applyBorder="1" applyAlignment="1" applyProtection="1">
      <alignment horizontal="center"/>
      <protection locked="0"/>
    </xf>
    <xf numFmtId="38" fontId="0" fillId="0" borderId="0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15" fillId="10" borderId="0" xfId="0" applyFont="1" applyFill="1"/>
    <xf numFmtId="0" fontId="21" fillId="11" borderId="0" xfId="0" applyFont="1" applyFill="1" applyAlignment="1">
      <alignment horizontal="center"/>
    </xf>
    <xf numFmtId="166" fontId="15" fillId="0" borderId="0" xfId="0" applyNumberFormat="1" applyFont="1"/>
    <xf numFmtId="0" fontId="21" fillId="10" borderId="0" xfId="0" applyFont="1" applyFill="1" applyAlignment="1">
      <alignment horizontal="center"/>
    </xf>
    <xf numFmtId="0" fontId="22" fillId="12" borderId="0" xfId="0" applyFont="1" applyFill="1"/>
    <xf numFmtId="166" fontId="22" fillId="12" borderId="0" xfId="0" applyNumberFormat="1" applyFont="1" applyFill="1"/>
    <xf numFmtId="0" fontId="15" fillId="12" borderId="0" xfId="0" applyFont="1" applyFill="1"/>
    <xf numFmtId="166" fontId="15" fillId="12" borderId="0" xfId="0" applyNumberFormat="1" applyFont="1" applyFill="1"/>
    <xf numFmtId="166" fontId="22" fillId="0" borderId="0" xfId="0" applyNumberFormat="1" applyFont="1"/>
    <xf numFmtId="166" fontId="23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15" fillId="1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15" fillId="12" borderId="0" xfId="0" applyFont="1" applyFill="1" applyAlignment="1">
      <alignment horizontal="center"/>
    </xf>
    <xf numFmtId="166" fontId="25" fillId="0" borderId="0" xfId="0" applyNumberFormat="1" applyFont="1" applyAlignment="1">
      <alignment horizontal="center"/>
    </xf>
    <xf numFmtId="166" fontId="22" fillId="0" borderId="0" xfId="0" applyNumberFormat="1" applyFont="1" applyAlignment="1">
      <alignment horizontal="center"/>
    </xf>
    <xf numFmtId="166" fontId="23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wrapText="1"/>
    </xf>
    <xf numFmtId="168" fontId="27" fillId="0" borderId="0" xfId="0" applyNumberFormat="1" applyFont="1" applyAlignment="1">
      <alignment horizontal="center"/>
    </xf>
    <xf numFmtId="168" fontId="28" fillId="0" borderId="0" xfId="0" applyNumberFormat="1" applyFont="1" applyAlignment="1">
      <alignment horizontal="center"/>
    </xf>
    <xf numFmtId="166" fontId="25" fillId="0" borderId="0" xfId="0" applyNumberFormat="1" applyFont="1"/>
    <xf numFmtId="0" fontId="27" fillId="0" borderId="0" xfId="0" applyFont="1" applyAlignment="1">
      <alignment horizontal="center" vertical="center"/>
    </xf>
    <xf numFmtId="168" fontId="27" fillId="0" borderId="0" xfId="0" applyNumberFormat="1" applyFont="1" applyAlignment="1">
      <alignment horizontal="center" vertical="center"/>
    </xf>
    <xf numFmtId="168" fontId="29" fillId="0" borderId="0" xfId="0" applyNumberFormat="1" applyFont="1" applyAlignment="1">
      <alignment horizontal="center" vertical="center"/>
    </xf>
    <xf numFmtId="168" fontId="28" fillId="0" borderId="0" xfId="0" applyNumberFormat="1" applyFont="1" applyAlignment="1">
      <alignment horizontal="center" vertical="center"/>
    </xf>
    <xf numFmtId="168" fontId="30" fillId="0" borderId="0" xfId="0" applyNumberFormat="1" applyFont="1" applyAlignment="1">
      <alignment horizontal="center" vertical="center"/>
    </xf>
    <xf numFmtId="0" fontId="27" fillId="13" borderId="0" xfId="0" applyFont="1" applyFill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7" fillId="16" borderId="0" xfId="0" applyFont="1" applyFill="1" applyAlignment="1">
      <alignment horizontal="center" vertical="center"/>
    </xf>
    <xf numFmtId="0" fontId="27" fillId="15" borderId="0" xfId="0" applyFont="1" applyFill="1" applyAlignment="1">
      <alignment horizontal="center" vertical="center"/>
    </xf>
    <xf numFmtId="0" fontId="27" fillId="17" borderId="0" xfId="0" applyFont="1" applyFill="1" applyAlignment="1">
      <alignment horizontal="center" vertical="center"/>
    </xf>
  </cellXfs>
  <cellStyles count="6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Statement of Net Position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'Net Position'!$A$1</c:f>
              <c:strCache>
                <c:ptCount val="1"/>
                <c:pt idx="0">
                  <c:v>Assets:</c:v>
                </c:pt>
              </c:strCache>
            </c:strRef>
          </c:tx>
          <c:spPr>
            <a:ln w="317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'Net Position'!$B$17:$E$17</c:f>
              <c:numCache>
                <c:formatCode>0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'Net Position'!$B$7:$E$7</c:f>
              <c:numCache>
                <c:formatCode>#,##0_);[Red]\(#,##0\)</c:formatCode>
                <c:ptCount val="4"/>
                <c:pt idx="0">
                  <c:v>5096877</c:v>
                </c:pt>
                <c:pt idx="1">
                  <c:v>5441084</c:v>
                </c:pt>
                <c:pt idx="2">
                  <c:v>5701796</c:v>
                </c:pt>
                <c:pt idx="3">
                  <c:v>5946556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DC-4CAB-821E-912293CC727D}"/>
            </c:ext>
          </c:extLst>
        </c:ser>
        <c:ser>
          <c:idx val="1"/>
          <c:order val="1"/>
          <c:tx>
            <c:strRef>
              <c:f>'Net Position'!$A$8</c:f>
              <c:strCache>
                <c:ptCount val="1"/>
                <c:pt idx="0">
                  <c:v>Liabilities: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'Net Position'!$B$17:$E$17</c:f>
              <c:numCache>
                <c:formatCode>0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'Net Position'!$B$16:$E$16</c:f>
              <c:numCache>
                <c:formatCode>#,##0_);[Red]\(#,##0\)</c:formatCode>
                <c:ptCount val="4"/>
                <c:pt idx="0">
                  <c:v>1284919</c:v>
                </c:pt>
                <c:pt idx="1">
                  <c:v>1246715</c:v>
                </c:pt>
                <c:pt idx="2">
                  <c:v>1381043</c:v>
                </c:pt>
                <c:pt idx="3">
                  <c:v>1519614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DC-4CAB-821E-912293CC727D}"/>
            </c:ext>
          </c:extLst>
        </c:ser>
        <c:ser>
          <c:idx val="2"/>
          <c:order val="2"/>
          <c:tx>
            <c:strRef>
              <c:f>'Net Position'!$A$17</c:f>
              <c:strCache>
                <c:ptCount val="1"/>
                <c:pt idx="0">
                  <c:v>Net Assets:</c:v>
                </c:pt>
              </c:strCache>
            </c:strRef>
          </c:tx>
          <c:spPr>
            <a:ln w="31750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f>'Net Position'!$B$17:$E$17</c:f>
              <c:numCache>
                <c:formatCode>0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'Net Position'!$B$22:$E$22</c:f>
              <c:numCache>
                <c:formatCode>#,##0_);[Red]\(#,##0\)</c:formatCode>
                <c:ptCount val="4"/>
                <c:pt idx="0">
                  <c:v>3811848</c:v>
                </c:pt>
                <c:pt idx="1">
                  <c:v>4194369</c:v>
                </c:pt>
                <c:pt idx="2">
                  <c:v>4320753</c:v>
                </c:pt>
                <c:pt idx="3">
                  <c:v>4426942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ADC-4CAB-821E-912293CC727D}"/>
            </c:ext>
          </c:extLst>
        </c:ser>
        <c:ser>
          <c:idx val="3"/>
          <c:order val="3"/>
          <c:tx>
            <c:strRef>
              <c:f>'Net Position'!$A$23</c:f>
              <c:strCache>
                <c:ptCount val="1"/>
                <c:pt idx="0">
                  <c:v>Total Net Assets Adjusted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'Net Position'!$B$17:$E$17</c:f>
              <c:numCache>
                <c:formatCode>0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'Net Position'!$B$23:$E$23</c:f>
              <c:numCache>
                <c:formatCode>#,##0_);[Red]\(#,##0\)</c:formatCode>
                <c:ptCount val="4"/>
                <c:pt idx="0">
                  <c:v>3848027</c:v>
                </c:pt>
                <c:pt idx="1">
                  <c:v>4232937</c:v>
                </c:pt>
                <c:pt idx="2">
                  <c:v>4437385</c:v>
                </c:pt>
                <c:pt idx="3">
                  <c:v>4514342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ADC-4CAB-821E-912293CC7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33184"/>
        <c:axId val="145547648"/>
      </c:lineChart>
      <c:catAx>
        <c:axId val="1455331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47648"/>
        <c:crosses val="autoZero"/>
        <c:auto val="1"/>
        <c:lblAlgn val="ctr"/>
        <c:lblOffset val="100"/>
        <c:noMultiLvlLbl val="0"/>
      </c:catAx>
      <c:valAx>
        <c:axId val="14554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5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Figure 2a. Comparison of Percentage of Salary and Wages Devoted to Instruction, Academic Support, and Institutional Support for Regional Campuses, FY 14-18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Regionals!$A$3</c:f>
              <c:strCache>
                <c:ptCount val="1"/>
                <c:pt idx="0">
                  <c:v>Instruction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Regionals!$B$1:$U$1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Regionals!$B$1:$U$2</c15:sqref>
                  </c15:fullRef>
                  <c15:levelRef>
                    <c15:sqref>Regionals!$B$1:$U$1</c15:sqref>
                  </c15:levelRef>
                </c:ext>
              </c:extLst>
            </c:strRef>
          </c:cat>
          <c:val>
            <c:numRef>
              <c:f>Regionals!$B$3:$U$3</c:f>
              <c:numCache>
                <c:formatCode>0.0</c:formatCode>
                <c:ptCount val="20"/>
                <c:pt idx="0">
                  <c:v>63.902797554394162</c:v>
                </c:pt>
                <c:pt idx="1">
                  <c:v>60.926989263277662</c:v>
                </c:pt>
                <c:pt idx="2">
                  <c:v>55</c:v>
                </c:pt>
                <c:pt idx="3">
                  <c:v>49.933536882820746</c:v>
                </c:pt>
                <c:pt idx="4">
                  <c:v>52.052836378075931</c:v>
                </c:pt>
                <c:pt idx="8">
                  <c:v>63.51364220554342</c:v>
                </c:pt>
                <c:pt idx="9">
                  <c:v>63.03531527134917</c:v>
                </c:pt>
                <c:pt idx="15">
                  <c:v>52.575364646542234</c:v>
                </c:pt>
                <c:pt idx="16">
                  <c:v>54.187849137397869</c:v>
                </c:pt>
                <c:pt idx="17">
                  <c:v>54.898206410413067</c:v>
                </c:pt>
                <c:pt idx="18">
                  <c:v>56.004542622122941</c:v>
                </c:pt>
                <c:pt idx="19">
                  <c:v>56.643743391375679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E1-4524-9D7F-0198DFBECBBD}"/>
            </c:ext>
          </c:extLst>
        </c:ser>
        <c:ser>
          <c:idx val="1"/>
          <c:order val="1"/>
          <c:tx>
            <c:strRef>
              <c:f>Regionals!$A$4</c:f>
              <c:strCache>
                <c:ptCount val="1"/>
                <c:pt idx="0">
                  <c:v>Academic Support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EE1-4524-9D7F-0198DFBECBBD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EE1-4524-9D7F-0198DFBECBBD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EE1-4524-9D7F-0198DFBECBBD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CEE1-4524-9D7F-0198DFBECBBD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EE1-4524-9D7F-0198DFBECBBD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CEE1-4524-9D7F-0198DFBECBBD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EE1-4524-9D7F-0198DFBECBBD}"/>
              </c:ext>
            </c:extLst>
          </c:dPt>
          <c:cat>
            <c:strRef>
              <c:f>Regionals!$B$1:$U$1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Regionals!$B$1:$U$2</c15:sqref>
                  </c15:fullRef>
                  <c15:levelRef>
                    <c15:sqref>Regionals!$B$1:$U$1</c15:sqref>
                  </c15:levelRef>
                </c:ext>
              </c:extLst>
            </c:strRef>
          </c:cat>
          <c:val>
            <c:numRef>
              <c:f>Regionals!$B$4:$U$4</c:f>
              <c:numCache>
                <c:formatCode>0.0</c:formatCode>
                <c:ptCount val="20"/>
                <c:pt idx="0">
                  <c:v>6.692534452751719</c:v>
                </c:pt>
                <c:pt idx="1">
                  <c:v>6.6538393171028885</c:v>
                </c:pt>
                <c:pt idx="2">
                  <c:v>7.1</c:v>
                </c:pt>
                <c:pt idx="3">
                  <c:v>9.4867348290974096</c:v>
                </c:pt>
                <c:pt idx="4">
                  <c:v>8.5225020332713157</c:v>
                </c:pt>
                <c:pt idx="8">
                  <c:v>3.8575131184031179</c:v>
                </c:pt>
                <c:pt idx="9">
                  <c:v>4.0384238961001735</c:v>
                </c:pt>
                <c:pt idx="15">
                  <c:v>14.827378624754973</c:v>
                </c:pt>
                <c:pt idx="16">
                  <c:v>15.488259174199435</c:v>
                </c:pt>
                <c:pt idx="17">
                  <c:v>15.967153630317052</c:v>
                </c:pt>
                <c:pt idx="18">
                  <c:v>14.733004759484448</c:v>
                </c:pt>
                <c:pt idx="19">
                  <c:v>14.321208812611625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E1-4524-9D7F-0198DFBECBBD}"/>
            </c:ext>
          </c:extLst>
        </c:ser>
        <c:ser>
          <c:idx val="2"/>
          <c:order val="2"/>
          <c:tx>
            <c:strRef>
              <c:f>Regionals!$A$5</c:f>
              <c:strCache>
                <c:ptCount val="1"/>
                <c:pt idx="0">
                  <c:v>Institutional Support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Regionals!$B$1:$U$1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Regionals!$B$1:$U$2</c15:sqref>
                  </c15:fullRef>
                  <c15:levelRef>
                    <c15:sqref>Regionals!$B$1:$U$1</c15:sqref>
                  </c15:levelRef>
                </c:ext>
              </c:extLst>
            </c:strRef>
          </c:cat>
          <c:val>
            <c:numRef>
              <c:f>Regionals!$B$5:$U$5</c:f>
              <c:numCache>
                <c:formatCode>0.0</c:formatCode>
                <c:ptCount val="20"/>
                <c:pt idx="0">
                  <c:v>10.862321665104499</c:v>
                </c:pt>
                <c:pt idx="1">
                  <c:v>12.817946297885582</c:v>
                </c:pt>
                <c:pt idx="2">
                  <c:v>16.3</c:v>
                </c:pt>
                <c:pt idx="3">
                  <c:v>19.584625191067452</c:v>
                </c:pt>
                <c:pt idx="4">
                  <c:v>18.516209492364386</c:v>
                </c:pt>
                <c:pt idx="8">
                  <c:v>15.797508203681756</c:v>
                </c:pt>
                <c:pt idx="9">
                  <c:v>16.194561188009207</c:v>
                </c:pt>
                <c:pt idx="15">
                  <c:v>8.0008967967351818</c:v>
                </c:pt>
                <c:pt idx="16">
                  <c:v>8.3369052025670012</c:v>
                </c:pt>
                <c:pt idx="17">
                  <c:v>8.0079792522350601</c:v>
                </c:pt>
                <c:pt idx="18">
                  <c:v>7.9657637769694007</c:v>
                </c:pt>
                <c:pt idx="19">
                  <c:v>6.5484959486890562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E1-4524-9D7F-0198DFBEC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439232"/>
        <c:axId val="195441024"/>
      </c:barChart>
      <c:catAx>
        <c:axId val="19543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41024"/>
        <c:crosses val="autoZero"/>
        <c:auto val="1"/>
        <c:lblAlgn val="ctr"/>
        <c:lblOffset val="100"/>
        <c:noMultiLvlLbl val="0"/>
      </c:catAx>
      <c:valAx>
        <c:axId val="19544102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Figure 2b. Comparison of Percentage of Salary and Wages Devoted to Instruction, Academic Support, and Institutional Support for Regional Campuses, FY 14-18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Regionals!$A$9</c:f>
              <c:strCache>
                <c:ptCount val="1"/>
                <c:pt idx="0">
                  <c:v>Instruction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Regionals!$B$7:$U$7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Regionals!$B$7:$U$8</c15:sqref>
                  </c15:fullRef>
                  <c15:levelRef>
                    <c15:sqref>Regionals!$B$7:$U$7</c15:sqref>
                  </c15:levelRef>
                </c:ext>
              </c:extLst>
            </c:strRef>
          </c:cat>
          <c:val>
            <c:numRef>
              <c:f>Regionals!$B$9:$U$9</c:f>
              <c:numCache>
                <c:formatCode>0.0</c:formatCode>
                <c:ptCount val="20"/>
                <c:pt idx="0">
                  <c:v>59.460846351011334</c:v>
                </c:pt>
                <c:pt idx="1">
                  <c:v>58.326077658774352</c:v>
                </c:pt>
                <c:pt idx="2">
                  <c:v>62.854001771916636</c:v>
                </c:pt>
                <c:pt idx="3">
                  <c:v>60.726324664062389</c:v>
                </c:pt>
                <c:pt idx="4">
                  <c:v>60.972137975485538</c:v>
                </c:pt>
                <c:pt idx="5">
                  <c:v>56.206498925349933</c:v>
                </c:pt>
                <c:pt idx="6">
                  <c:v>55.152049579226492</c:v>
                </c:pt>
                <c:pt idx="7">
                  <c:v>54.350354057924513</c:v>
                </c:pt>
                <c:pt idx="8">
                  <c:v>55.699250216413191</c:v>
                </c:pt>
                <c:pt idx="9">
                  <c:v>54.089945287849872</c:v>
                </c:pt>
                <c:pt idx="10">
                  <c:v>48.387105307886799</c:v>
                </c:pt>
                <c:pt idx="11">
                  <c:v>47.592603464264911</c:v>
                </c:pt>
                <c:pt idx="12">
                  <c:v>48.633149959652258</c:v>
                </c:pt>
                <c:pt idx="13">
                  <c:v>49.686816173253071</c:v>
                </c:pt>
                <c:pt idx="14">
                  <c:v>53.58456054238502</c:v>
                </c:pt>
                <c:pt idx="15">
                  <c:v>66.850114405181444</c:v>
                </c:pt>
                <c:pt idx="16">
                  <c:v>66.792069129665123</c:v>
                </c:pt>
                <c:pt idx="17">
                  <c:v>68.498278747572954</c:v>
                </c:pt>
                <c:pt idx="18">
                  <c:v>67.349202088546591</c:v>
                </c:pt>
                <c:pt idx="19">
                  <c:v>68.116067845885567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C0-432B-82BA-FAB2BBDAA317}"/>
            </c:ext>
          </c:extLst>
        </c:ser>
        <c:ser>
          <c:idx val="1"/>
          <c:order val="1"/>
          <c:tx>
            <c:strRef>
              <c:f>Regionals!$A$10</c:f>
              <c:strCache>
                <c:ptCount val="1"/>
                <c:pt idx="0">
                  <c:v>Academic Support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5C0-432B-82BA-FAB2BBDAA317}"/>
              </c:ext>
            </c:extLst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5C0-432B-82BA-FAB2BBDAA317}"/>
              </c:ext>
            </c:extLst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5C0-432B-82BA-FAB2BBDAA317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95C0-432B-82BA-FAB2BBDAA317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5C0-432B-82BA-FAB2BBDAA317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95C0-432B-82BA-FAB2BBDAA317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5C0-432B-82BA-FAB2BBDAA317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95C0-432B-82BA-FAB2BBDAA317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5C0-432B-82BA-FAB2BBDAA317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95C0-432B-82BA-FAB2BBDAA317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95C0-432B-82BA-FAB2BBDAA317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95C0-432B-82BA-FAB2BBDAA317}"/>
              </c:ext>
            </c:extLst>
          </c:dPt>
          <c:dPt>
            <c:idx val="1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5C0-432B-82BA-FAB2BBDAA317}"/>
              </c:ext>
            </c:extLst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95C0-432B-82BA-FAB2BBDAA317}"/>
              </c:ext>
            </c:extLst>
          </c:dPt>
          <c:dPt>
            <c:idx val="1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5C0-432B-82BA-FAB2BBDAA317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2-95C0-432B-82BA-FAB2BBDAA317}"/>
              </c:ext>
            </c:extLst>
          </c:dPt>
          <c:dPt>
            <c:idx val="16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95C0-432B-82BA-FAB2BBDAA317}"/>
              </c:ext>
            </c:extLst>
          </c:dPt>
          <c:dPt>
            <c:idx val="1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95C0-432B-82BA-FAB2BBDAA317}"/>
              </c:ext>
            </c:extLst>
          </c:dPt>
          <c:dPt>
            <c:idx val="1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95C0-432B-82BA-FAB2BBDAA317}"/>
              </c:ext>
            </c:extLst>
          </c:dPt>
          <c:dPt>
            <c:idx val="1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95C0-432B-82BA-FAB2BBDAA317}"/>
              </c:ext>
            </c:extLst>
          </c:dPt>
          <c:cat>
            <c:strRef>
              <c:f>Regionals!$B$7:$U$7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Regionals!$B$7:$U$8</c15:sqref>
                  </c15:fullRef>
                  <c15:levelRef>
                    <c15:sqref>Regionals!$B$7:$U$7</c15:sqref>
                  </c15:levelRef>
                </c:ext>
              </c:extLst>
            </c:strRef>
          </c:cat>
          <c:val>
            <c:numRef>
              <c:f>Regionals!$B$10:$U$10</c:f>
              <c:numCache>
                <c:formatCode>0.0</c:formatCode>
                <c:ptCount val="20"/>
                <c:pt idx="0">
                  <c:v>11.164646243875952</c:v>
                </c:pt>
                <c:pt idx="1">
                  <c:v>11.026187724154209</c:v>
                </c:pt>
                <c:pt idx="2">
                  <c:v>12.104084251615308</c:v>
                </c:pt>
                <c:pt idx="3">
                  <c:v>12.039614813146461</c:v>
                </c:pt>
                <c:pt idx="4">
                  <c:v>12.609776851071144</c:v>
                </c:pt>
                <c:pt idx="5">
                  <c:v>12.921160899844896</c:v>
                </c:pt>
                <c:pt idx="6">
                  <c:v>13.014429859668727</c:v>
                </c:pt>
                <c:pt idx="7">
                  <c:v>13.870764619788245</c:v>
                </c:pt>
                <c:pt idx="8">
                  <c:v>13.655831643319674</c:v>
                </c:pt>
                <c:pt idx="9">
                  <c:v>12.538367327664766</c:v>
                </c:pt>
                <c:pt idx="10">
                  <c:v>8.2261251753584261</c:v>
                </c:pt>
                <c:pt idx="11">
                  <c:v>10.158691492778248</c:v>
                </c:pt>
                <c:pt idx="12">
                  <c:v>9.4062711465029292</c:v>
                </c:pt>
                <c:pt idx="13">
                  <c:v>9.9880971130057112</c:v>
                </c:pt>
                <c:pt idx="14">
                  <c:v>11.33869128726128</c:v>
                </c:pt>
                <c:pt idx="15">
                  <c:v>11.846758285918535</c:v>
                </c:pt>
                <c:pt idx="16">
                  <c:v>12.359400743338341</c:v>
                </c:pt>
                <c:pt idx="17">
                  <c:v>13.039834295554231</c:v>
                </c:pt>
                <c:pt idx="18">
                  <c:v>12.442322301087806</c:v>
                </c:pt>
                <c:pt idx="19">
                  <c:v>12.242994339446462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C0-432B-82BA-FAB2BBDAA317}"/>
            </c:ext>
          </c:extLst>
        </c:ser>
        <c:ser>
          <c:idx val="2"/>
          <c:order val="2"/>
          <c:tx>
            <c:strRef>
              <c:f>Regionals!$A$11</c:f>
              <c:strCache>
                <c:ptCount val="1"/>
                <c:pt idx="0">
                  <c:v>Institutional Support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Regionals!$B$7:$U$7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Regionals!$B$7:$U$8</c15:sqref>
                  </c15:fullRef>
                  <c15:levelRef>
                    <c15:sqref>Regionals!$B$7:$U$7</c15:sqref>
                  </c15:levelRef>
                </c:ext>
              </c:extLst>
            </c:strRef>
          </c:cat>
          <c:val>
            <c:numRef>
              <c:f>Regionals!$B$11:$U$11</c:f>
              <c:numCache>
                <c:formatCode>0.0</c:formatCode>
                <c:ptCount val="20"/>
                <c:pt idx="0">
                  <c:v>5.3361181716572066</c:v>
                </c:pt>
                <c:pt idx="1">
                  <c:v>5.7568541731843439</c:v>
                </c:pt>
                <c:pt idx="2">
                  <c:v>6.8187204934150509</c:v>
                </c:pt>
                <c:pt idx="3">
                  <c:v>6.9696596346096777</c:v>
                </c:pt>
                <c:pt idx="4">
                  <c:v>6.0077226722099377</c:v>
                </c:pt>
                <c:pt idx="5">
                  <c:v>4.6311308826468123</c:v>
                </c:pt>
                <c:pt idx="6">
                  <c:v>4.8164078575035258</c:v>
                </c:pt>
                <c:pt idx="7">
                  <c:v>5.1211829139446676</c:v>
                </c:pt>
                <c:pt idx="8">
                  <c:v>5.2073142221570379</c:v>
                </c:pt>
                <c:pt idx="9">
                  <c:v>5.1901978860634079</c:v>
                </c:pt>
                <c:pt idx="10">
                  <c:v>7.891311054238054</c:v>
                </c:pt>
                <c:pt idx="11">
                  <c:v>7.6599781623599235</c:v>
                </c:pt>
                <c:pt idx="12">
                  <c:v>8.1494194772542592</c:v>
                </c:pt>
                <c:pt idx="13">
                  <c:v>8.2494549887841302</c:v>
                </c:pt>
                <c:pt idx="14">
                  <c:v>8.6175633225785457</c:v>
                </c:pt>
                <c:pt idx="15">
                  <c:v>4.5785357323969853</c:v>
                </c:pt>
                <c:pt idx="16">
                  <c:v>4.3451059341701299</c:v>
                </c:pt>
                <c:pt idx="17">
                  <c:v>4.9953678215435682</c:v>
                </c:pt>
                <c:pt idx="18">
                  <c:v>5.9043023474094021</c:v>
                </c:pt>
                <c:pt idx="19">
                  <c:v>6.2498706627869707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C0-432B-82BA-FAB2BBDAA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530112"/>
        <c:axId val="195531904"/>
      </c:barChart>
      <c:catAx>
        <c:axId val="19553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531904"/>
        <c:crosses val="autoZero"/>
        <c:auto val="1"/>
        <c:lblAlgn val="ctr"/>
        <c:lblOffset val="100"/>
        <c:noMultiLvlLbl val="0"/>
      </c:catAx>
      <c:valAx>
        <c:axId val="19553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530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Figure 3. Comparison of Percentage of Salary and Wages Devoted to Instruction, Academic Support, and Institutional Support for Flagship Campuses, FY 14-18</a:t>
            </a:r>
            <a:endParaRPr lang="en-US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Others!$A$3</c:f>
              <c:strCache>
                <c:ptCount val="1"/>
                <c:pt idx="0">
                  <c:v>Instruction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Others!$B$1:$U$1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Others!$B$1:$U$2</c15:sqref>
                  </c15:fullRef>
                  <c15:levelRef>
                    <c15:sqref>Others!$B$1:$U$1</c15:sqref>
                  </c15:levelRef>
                </c:ext>
              </c:extLst>
            </c:strRef>
          </c:cat>
          <c:val>
            <c:numRef>
              <c:f>Others!$B$3:$U$3</c:f>
              <c:numCache>
                <c:formatCode>0.0</c:formatCode>
                <c:ptCount val="20"/>
                <c:pt idx="0">
                  <c:v>44.433017151480783</c:v>
                </c:pt>
                <c:pt idx="1">
                  <c:v>45.430461397154524</c:v>
                </c:pt>
                <c:pt idx="2">
                  <c:v>46.114496026145829</c:v>
                </c:pt>
                <c:pt idx="3">
                  <c:v>45.687961804755531</c:v>
                </c:pt>
                <c:pt idx="4">
                  <c:v>44.890376923354445</c:v>
                </c:pt>
                <c:pt idx="5">
                  <c:v>56.037265162473318</c:v>
                </c:pt>
                <c:pt idx="6">
                  <c:v>55.466749949729092</c:v>
                </c:pt>
                <c:pt idx="7">
                  <c:v>54.575982061806563</c:v>
                </c:pt>
                <c:pt idx="8">
                  <c:v>56.213540188689137</c:v>
                </c:pt>
                <c:pt idx="9">
                  <c:v>55.707778318584232</c:v>
                </c:pt>
                <c:pt idx="10">
                  <c:v>57.41378192901383</c:v>
                </c:pt>
                <c:pt idx="11">
                  <c:v>58.336509299480419</c:v>
                </c:pt>
                <c:pt idx="12">
                  <c:v>61.799999956406495</c:v>
                </c:pt>
                <c:pt idx="13">
                  <c:v>61.18594696746765</c:v>
                </c:pt>
                <c:pt idx="14">
                  <c:v>59.809179093135675</c:v>
                </c:pt>
                <c:pt idx="17">
                  <c:v>20.151071880026343</c:v>
                </c:pt>
                <c:pt idx="18">
                  <c:v>17.81363907655378</c:v>
                </c:pt>
                <c:pt idx="19">
                  <c:v>16.70919533148324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05-48E9-946F-C0B0E5EF62D2}"/>
            </c:ext>
          </c:extLst>
        </c:ser>
        <c:ser>
          <c:idx val="1"/>
          <c:order val="1"/>
          <c:tx>
            <c:strRef>
              <c:f>Others!$A$4</c:f>
              <c:strCache>
                <c:ptCount val="1"/>
                <c:pt idx="0">
                  <c:v>Academic Support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805-48E9-946F-C0B0E5EF62D2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805-48E9-946F-C0B0E5EF62D2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805-48E9-946F-C0B0E5EF62D2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805-48E9-946F-C0B0E5EF62D2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805-48E9-946F-C0B0E5EF62D2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805-48E9-946F-C0B0E5EF62D2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C805-48E9-946F-C0B0E5EF62D2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805-48E9-946F-C0B0E5EF62D2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805-48E9-946F-C0B0E5EF62D2}"/>
              </c:ext>
            </c:extLst>
          </c:dPt>
          <c:dPt>
            <c:idx val="1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805-48E9-946F-C0B0E5EF62D2}"/>
              </c:ext>
            </c:extLst>
          </c:dPt>
          <c:cat>
            <c:strRef>
              <c:f>Others!$B$1:$U$1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Others!$B$1:$U$2</c15:sqref>
                  </c15:fullRef>
                  <c15:levelRef>
                    <c15:sqref>Others!$B$1:$U$1</c15:sqref>
                  </c15:levelRef>
                </c:ext>
              </c:extLst>
            </c:strRef>
          </c:cat>
          <c:val>
            <c:numRef>
              <c:f>Others!$B$4:$U$4</c:f>
              <c:numCache>
                <c:formatCode>0.0</c:formatCode>
                <c:ptCount val="20"/>
                <c:pt idx="0">
                  <c:v>21.405269571763672</c:v>
                </c:pt>
                <c:pt idx="1">
                  <c:v>21.552978449432626</c:v>
                </c:pt>
                <c:pt idx="2">
                  <c:v>21.899210415588062</c:v>
                </c:pt>
                <c:pt idx="3">
                  <c:v>22.45345809363323</c:v>
                </c:pt>
                <c:pt idx="4">
                  <c:v>23.192324713159255</c:v>
                </c:pt>
                <c:pt idx="5">
                  <c:v>12.418509427929845</c:v>
                </c:pt>
                <c:pt idx="6">
                  <c:v>12.489595915469023</c:v>
                </c:pt>
                <c:pt idx="7">
                  <c:v>12.822200669000564</c:v>
                </c:pt>
                <c:pt idx="8">
                  <c:v>14.349960917771806</c:v>
                </c:pt>
                <c:pt idx="9">
                  <c:v>14.601654045285164</c:v>
                </c:pt>
                <c:pt idx="10">
                  <c:v>4.6721488993703142</c:v>
                </c:pt>
                <c:pt idx="11">
                  <c:v>6.0469166126088023</c:v>
                </c:pt>
                <c:pt idx="12">
                  <c:v>6.6995964766854277</c:v>
                </c:pt>
                <c:pt idx="13">
                  <c:v>7.0609184285622417</c:v>
                </c:pt>
                <c:pt idx="14">
                  <c:v>7.1197246607964004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05-48E9-946F-C0B0E5EF62D2}"/>
            </c:ext>
          </c:extLst>
        </c:ser>
        <c:ser>
          <c:idx val="2"/>
          <c:order val="2"/>
          <c:tx>
            <c:strRef>
              <c:f>Others!$A$5</c:f>
              <c:strCache>
                <c:ptCount val="1"/>
                <c:pt idx="0">
                  <c:v>Institutional Support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Others!$B$1:$U$1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Others!$B$1:$U$2</c15:sqref>
                  </c15:fullRef>
                  <c15:levelRef>
                    <c15:sqref>Others!$B$1:$U$1</c15:sqref>
                  </c15:levelRef>
                </c:ext>
              </c:extLst>
            </c:strRef>
          </c:cat>
          <c:val>
            <c:numRef>
              <c:f>Others!$B$5:$U$5</c:f>
              <c:numCache>
                <c:formatCode>0.0</c:formatCode>
                <c:ptCount val="20"/>
                <c:pt idx="0">
                  <c:v>1.4900022634472896</c:v>
                </c:pt>
                <c:pt idx="1">
                  <c:v>1.6473828084527555</c:v>
                </c:pt>
                <c:pt idx="2">
                  <c:v>1.909348502011152</c:v>
                </c:pt>
                <c:pt idx="3">
                  <c:v>1.6559010200768018</c:v>
                </c:pt>
                <c:pt idx="4">
                  <c:v>1.3672587091806316</c:v>
                </c:pt>
                <c:pt idx="5">
                  <c:v>17.288111210589417</c:v>
                </c:pt>
                <c:pt idx="6">
                  <c:v>17.55502363838751</c:v>
                </c:pt>
                <c:pt idx="7">
                  <c:v>18.383648112522462</c:v>
                </c:pt>
                <c:pt idx="8">
                  <c:v>18.706121184115819</c:v>
                </c:pt>
                <c:pt idx="9">
                  <c:v>18.66166566886891</c:v>
                </c:pt>
                <c:pt idx="10">
                  <c:v>7.7756812332195908</c:v>
                </c:pt>
                <c:pt idx="11">
                  <c:v>8.1317005193605318</c:v>
                </c:pt>
                <c:pt idx="12">
                  <c:v>8.8636109506022347</c:v>
                </c:pt>
                <c:pt idx="13">
                  <c:v>9.024635711469152</c:v>
                </c:pt>
                <c:pt idx="14">
                  <c:v>9.417974993705224</c:v>
                </c:pt>
                <c:pt idx="17">
                  <c:v>79.848928119973664</c:v>
                </c:pt>
                <c:pt idx="18">
                  <c:v>82.186360923446216</c:v>
                </c:pt>
                <c:pt idx="19">
                  <c:v>83.290804668516756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05-48E9-946F-C0B0E5EF6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642496"/>
        <c:axId val="195644032"/>
      </c:barChart>
      <c:catAx>
        <c:axId val="19564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44032"/>
        <c:crosses val="autoZero"/>
        <c:auto val="1"/>
        <c:lblAlgn val="ctr"/>
        <c:lblOffset val="100"/>
        <c:noMultiLvlLbl val="0"/>
      </c:catAx>
      <c:valAx>
        <c:axId val="1956440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64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Capital</a:t>
            </a:r>
            <a:r>
              <a:rPr lang="en-US" baseline="0"/>
              <a:t> v. </a:t>
            </a:r>
            <a:r>
              <a:rPr lang="en-US"/>
              <a:t>Financial Assets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'Net Position'!$A$2</c:f>
              <c:strCache>
                <c:ptCount val="1"/>
                <c:pt idx="0">
                  <c:v>Financial Assets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'Net Position'!$B$1:$E$1</c:f>
              <c:numCache>
                <c:formatCode>0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'Net Position'!$B$2:$E$2</c:f>
              <c:numCache>
                <c:formatCode>#,##0_);[Red]\(#,##0\)</c:formatCode>
                <c:ptCount val="4"/>
                <c:pt idx="0">
                  <c:v>3075941</c:v>
                </c:pt>
                <c:pt idx="1">
                  <c:v>3361732</c:v>
                </c:pt>
                <c:pt idx="2">
                  <c:v>3564942</c:v>
                </c:pt>
                <c:pt idx="3">
                  <c:v>3628916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C3-4B9C-A873-55693A26F541}"/>
            </c:ext>
          </c:extLst>
        </c:ser>
        <c:ser>
          <c:idx val="1"/>
          <c:order val="1"/>
          <c:tx>
            <c:strRef>
              <c:f>'Net Position'!$A$3</c:f>
              <c:strCache>
                <c:ptCount val="1"/>
                <c:pt idx="0">
                  <c:v>Capital Assets, net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'Net Position'!$B$1:$E$1</c:f>
              <c:numCache>
                <c:formatCode>0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'Net Position'!$B$3:$E$3</c:f>
              <c:numCache>
                <c:formatCode>#,##0_);[Red]\(#,##0\)</c:formatCode>
                <c:ptCount val="4"/>
                <c:pt idx="0">
                  <c:v>2012925</c:v>
                </c:pt>
                <c:pt idx="1">
                  <c:v>2072125</c:v>
                </c:pt>
                <c:pt idx="2">
                  <c:v>2114025</c:v>
                </c:pt>
                <c:pt idx="3">
                  <c:v>2248707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C3-4B9C-A873-55693A26F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537536"/>
        <c:axId val="151539072"/>
      </c:barChart>
      <c:catAx>
        <c:axId val="151537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39072"/>
        <c:crosses val="autoZero"/>
        <c:auto val="1"/>
        <c:lblAlgn val="ctr"/>
        <c:lblOffset val="100"/>
        <c:noMultiLvlLbl val="0"/>
      </c:catAx>
      <c:valAx>
        <c:axId val="15153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37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Reserves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'Net Position'!$A$34</c:f>
              <c:strCache>
                <c:ptCount val="1"/>
                <c:pt idx="0">
                  <c:v>Unrestricted (row 21)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'Net Position'!$B$44:$G$44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2015adj.</c:v>
                </c:pt>
                <c:pt idx="5">
                  <c:v>2016adj.</c:v>
                </c:pt>
              </c:strCache>
            </c:strRef>
          </c:cat>
          <c:val>
            <c:numRef>
              <c:f>'Net Position'!$B$46:$G$46</c:f>
              <c:numCache>
                <c:formatCode>#,##0_);[Red]\(#,##0\)</c:formatCode>
                <c:ptCount val="6"/>
                <c:pt idx="0">
                  <c:v>1367813</c:v>
                </c:pt>
                <c:pt idx="1">
                  <c:v>1483083</c:v>
                </c:pt>
                <c:pt idx="2">
                  <c:v>1458849</c:v>
                </c:pt>
                <c:pt idx="3">
                  <c:v>1522127</c:v>
                </c:pt>
                <c:pt idx="4">
                  <c:v>2610351</c:v>
                </c:pt>
                <c:pt idx="5">
                  <c:v>2572308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BA-4607-B4E7-49652969F214}"/>
            </c:ext>
          </c:extLst>
        </c:ser>
        <c:ser>
          <c:idx val="1"/>
          <c:order val="1"/>
          <c:tx>
            <c:strRef>
              <c:f>'Net Position'!$A$38</c:f>
              <c:strCache>
                <c:ptCount val="1"/>
                <c:pt idx="0">
                  <c:v>Restricted Expendable (Row 20)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'Net Position'!$B$44:$G$44</c:f>
              <c:strCache>
                <c:ptCount val="6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2015adj.</c:v>
                </c:pt>
                <c:pt idx="5">
                  <c:v>2016adj.</c:v>
                </c:pt>
              </c:strCache>
            </c:strRef>
          </c:cat>
          <c:val>
            <c:numRef>
              <c:f>'Net Position'!$B$45:$G$45</c:f>
              <c:numCache>
                <c:formatCode>#,##0_);[Red]\(#,##0\)</c:formatCode>
                <c:ptCount val="6"/>
                <c:pt idx="0">
                  <c:v>796503</c:v>
                </c:pt>
                <c:pt idx="1">
                  <c:v>995855</c:v>
                </c:pt>
                <c:pt idx="2">
                  <c:v>1034870</c:v>
                </c:pt>
                <c:pt idx="3">
                  <c:v>962781</c:v>
                </c:pt>
                <c:pt idx="4">
                  <c:v>1034870</c:v>
                </c:pt>
                <c:pt idx="5">
                  <c:v>962781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BA-4607-B4E7-49652969F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577344"/>
        <c:axId val="151578880"/>
      </c:barChart>
      <c:catAx>
        <c:axId val="15157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78880"/>
        <c:crosses val="autoZero"/>
        <c:auto val="1"/>
        <c:lblAlgn val="ctr"/>
        <c:lblOffset val="100"/>
        <c:noMultiLvlLbl val="0"/>
      </c:catAx>
      <c:valAx>
        <c:axId val="15157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57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 of Expenses 2016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56-4D8F-8572-870A216381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B56-4D8F-8572-870A216381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B56-4D8F-8572-870A216381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B56-4D8F-8572-870A216381F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B56-4D8F-8572-870A216381F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B56-4D8F-8572-870A216381F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B56-4D8F-8572-870A216381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B56-4D8F-8572-870A216381F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B56-4D8F-8572-870A216381F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Expenses!$A$2:$A$10</c:f>
              <c:strCache>
                <c:ptCount val="9"/>
                <c:pt idx="0">
                  <c:v>Instruction</c:v>
                </c:pt>
                <c:pt idx="1">
                  <c:v>Research</c:v>
                </c:pt>
                <c:pt idx="2">
                  <c:v>Public Service</c:v>
                </c:pt>
                <c:pt idx="3">
                  <c:v>Academic Support</c:v>
                </c:pt>
                <c:pt idx="4">
                  <c:v>Student Services</c:v>
                </c:pt>
                <c:pt idx="5">
                  <c:v>Institutional Support</c:v>
                </c:pt>
                <c:pt idx="6">
                  <c:v>Plant</c:v>
                </c:pt>
                <c:pt idx="7">
                  <c:v>Scholarships/Student Aid</c:v>
                </c:pt>
                <c:pt idx="8">
                  <c:v>Auxilaries</c:v>
                </c:pt>
              </c:strCache>
            </c:strRef>
          </c:cat>
          <c:val>
            <c:numRef>
              <c:f>Expenses!$E$2:$E$10</c:f>
              <c:numCache>
                <c:formatCode>#,##0_);[Red]\(#,##0\)</c:formatCode>
                <c:ptCount val="9"/>
                <c:pt idx="0">
                  <c:v>700347</c:v>
                </c:pt>
                <c:pt idx="1">
                  <c:v>239087</c:v>
                </c:pt>
                <c:pt idx="2">
                  <c:v>133193</c:v>
                </c:pt>
                <c:pt idx="3">
                  <c:v>139578</c:v>
                </c:pt>
                <c:pt idx="4">
                  <c:v>46254</c:v>
                </c:pt>
                <c:pt idx="5">
                  <c:v>172083</c:v>
                </c:pt>
                <c:pt idx="6">
                  <c:v>131423</c:v>
                </c:pt>
                <c:pt idx="7">
                  <c:v>78355</c:v>
                </c:pt>
                <c:pt idx="8">
                  <c:v>172381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FB56-4D8F-8572-870A216381F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Distribution of Expenses 2013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F40-422C-9652-CF7A3D051E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40-422C-9652-CF7A3D051E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40-422C-9652-CF7A3D051E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F40-422C-9652-CF7A3D051E2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F40-422C-9652-CF7A3D051E2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F40-422C-9652-CF7A3D051E2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F40-422C-9652-CF7A3D051E2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F40-422C-9652-CF7A3D051E2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F40-422C-9652-CF7A3D051E2C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Expenses!$A$2:$A$10</c:f>
              <c:strCache>
                <c:ptCount val="9"/>
                <c:pt idx="0">
                  <c:v>Instruction</c:v>
                </c:pt>
                <c:pt idx="1">
                  <c:v>Research</c:v>
                </c:pt>
                <c:pt idx="2">
                  <c:v>Public Service</c:v>
                </c:pt>
                <c:pt idx="3">
                  <c:v>Academic Support</c:v>
                </c:pt>
                <c:pt idx="4">
                  <c:v>Student Services</c:v>
                </c:pt>
                <c:pt idx="5">
                  <c:v>Institutional Support</c:v>
                </c:pt>
                <c:pt idx="6">
                  <c:v>Plant</c:v>
                </c:pt>
                <c:pt idx="7">
                  <c:v>Scholarships/Student Aid</c:v>
                </c:pt>
                <c:pt idx="8">
                  <c:v>Auxilaries</c:v>
                </c:pt>
              </c:strCache>
            </c:strRef>
          </c:cat>
          <c:val>
            <c:numRef>
              <c:f>Expenses!$B$2:$B$10</c:f>
              <c:numCache>
                <c:formatCode>#,##0_);[Red]\(#,##0\)</c:formatCode>
                <c:ptCount val="9"/>
                <c:pt idx="0">
                  <c:v>613664</c:v>
                </c:pt>
                <c:pt idx="1">
                  <c:v>236388</c:v>
                </c:pt>
                <c:pt idx="2">
                  <c:v>143453</c:v>
                </c:pt>
                <c:pt idx="3">
                  <c:v>146293</c:v>
                </c:pt>
                <c:pt idx="4">
                  <c:v>48712</c:v>
                </c:pt>
                <c:pt idx="5">
                  <c:v>150529</c:v>
                </c:pt>
                <c:pt idx="6">
                  <c:v>136233</c:v>
                </c:pt>
                <c:pt idx="7">
                  <c:v>63775</c:v>
                </c:pt>
                <c:pt idx="8">
                  <c:v>202216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CF40-422C-9652-CF7A3D051E2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State Appropriation Analysis</a:t>
            </a:r>
          </a:p>
        </c:rich>
      </c:tx>
      <c:layout>
        <c:manualLayout>
          <c:xMode val="edge"/>
          <c:yMode val="edge"/>
          <c:x val="0.25393744531933499"/>
          <c:y val="4.6296296296296301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tx1"/>
          </a:solidFill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Revenue!$A$28</c:f>
              <c:strCache>
                <c:ptCount val="1"/>
                <c:pt idx="0">
                  <c:v>Operating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Revenue!$B$27:$E$27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Revenue!$B$28:$E$28</c:f>
              <c:numCache>
                <c:formatCode>#,##0_);[Red]\(#,##0\)</c:formatCode>
                <c:ptCount val="4"/>
                <c:pt idx="0">
                  <c:v>370382</c:v>
                </c:pt>
                <c:pt idx="1">
                  <c:v>392293</c:v>
                </c:pt>
                <c:pt idx="2">
                  <c:v>399039</c:v>
                </c:pt>
                <c:pt idx="3">
                  <c:v>411503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8B-4D49-A380-9603EAAFF137}"/>
            </c:ext>
          </c:extLst>
        </c:ser>
        <c:ser>
          <c:idx val="1"/>
          <c:order val="1"/>
          <c:tx>
            <c:strRef>
              <c:f>Revenue!$A$29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Revenue!$B$27:$E$27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Revenue!$B$29:$E$29</c:f>
              <c:numCache>
                <c:formatCode>#,##0_);[Red]\(#,##0\)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8B-4D49-A380-9603EAAFF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44242944"/>
        <c:axId val="174796800"/>
      </c:barChart>
      <c:catAx>
        <c:axId val="14424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796800"/>
        <c:crosses val="autoZero"/>
        <c:auto val="1"/>
        <c:lblAlgn val="ctr"/>
        <c:lblOffset val="100"/>
        <c:noMultiLvlLbl val="0"/>
      </c:catAx>
      <c:valAx>
        <c:axId val="17479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4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accent2">
            <a:lumMod val="20000"/>
            <a:lumOff val="8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Tuition vs. State</a:t>
            </a:r>
            <a:r>
              <a:rPr lang="en-US" b="1" baseline="0"/>
              <a:t> Appropriation</a:t>
            </a:r>
            <a:endParaRPr lang="en-US" b="1"/>
          </a:p>
        </c:rich>
      </c:tx>
      <c:overlay val="0"/>
      <c:spPr>
        <a:solidFill>
          <a:schemeClr val="bg2"/>
        </a:solidFill>
        <a:ln>
          <a:solidFill>
            <a:schemeClr val="tx1"/>
          </a:solidFill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Revenue!$A$44</c:f>
              <c:strCache>
                <c:ptCount val="1"/>
                <c:pt idx="0">
                  <c:v>State Operating Appropriation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15875">
                <a:solidFill>
                  <a:schemeClr val="tx1"/>
                </a:solidFill>
              </a:ln>
              <a:effectLst/>
            </c:spPr>
          </c:marker>
          <c:cat>
            <c:strRef>
              <c:f>Revenue!$B$43:$E$43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Revenue!$B$44:$E$44</c:f>
              <c:numCache>
                <c:formatCode>#,##0_);[Red]\(#,##0\)</c:formatCode>
                <c:ptCount val="4"/>
                <c:pt idx="0">
                  <c:v>370382</c:v>
                </c:pt>
                <c:pt idx="1">
                  <c:v>392293</c:v>
                </c:pt>
                <c:pt idx="2">
                  <c:v>399039</c:v>
                </c:pt>
                <c:pt idx="3">
                  <c:v>411503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9D-4DAA-AA76-73D50656EE28}"/>
            </c:ext>
          </c:extLst>
        </c:ser>
        <c:ser>
          <c:idx val="1"/>
          <c:order val="1"/>
          <c:tx>
            <c:strRef>
              <c:f>Revenue!$A$45</c:f>
              <c:strCache>
                <c:ptCount val="1"/>
                <c:pt idx="0">
                  <c:v>Tuition and Fee Revenue</c:v>
                </c:pt>
              </c:strCache>
            </c:strRef>
          </c:tx>
          <c:spPr>
            <a:ln w="412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22225">
                <a:solidFill>
                  <a:srgbClr val="FFC000"/>
                </a:solidFill>
              </a:ln>
              <a:effectLst/>
            </c:spPr>
          </c:marker>
          <c:cat>
            <c:strRef>
              <c:f>Revenue!$B$43:$E$43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strCache>
            </c:strRef>
          </c:cat>
          <c:val>
            <c:numRef>
              <c:f>Revenue!$B$45:$E$45</c:f>
              <c:numCache>
                <c:formatCode>#,##0_);[Red]\(#,##0\)</c:formatCode>
                <c:ptCount val="4"/>
                <c:pt idx="0">
                  <c:v>729925</c:v>
                </c:pt>
                <c:pt idx="1">
                  <c:v>731848</c:v>
                </c:pt>
                <c:pt idx="2">
                  <c:v>752027</c:v>
                </c:pt>
                <c:pt idx="3">
                  <c:v>766307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9D-4DAA-AA76-73D50656E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70464"/>
        <c:axId val="144272384"/>
      </c:lineChart>
      <c:catAx>
        <c:axId val="14427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72384"/>
        <c:crosses val="autoZero"/>
        <c:auto val="1"/>
        <c:lblAlgn val="ctr"/>
        <c:lblOffset val="100"/>
        <c:noMultiLvlLbl val="0"/>
      </c:catAx>
      <c:valAx>
        <c:axId val="14427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7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4">
            <a:lumMod val="20000"/>
            <a:lumOff val="80000"/>
          </a:schemeClr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Composite Scores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'F-B Ratios'!$A$45</c:f>
              <c:strCache>
                <c:ptCount val="1"/>
                <c:pt idx="0">
                  <c:v>Fichtenbaum-Bunsis Composite Score</c:v>
                </c:pt>
              </c:strCache>
            </c:strRef>
          </c:tx>
          <c:spPr>
            <a:ln w="317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'F-B Ratios'!$B$32:$E$32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'F-B Ratios'!$B$45:$E$45</c:f>
              <c:numCache>
                <c:formatCode>0.00</c:formatCode>
                <c:ptCount val="4"/>
                <c:pt idx="0">
                  <c:v>4.6127380144561227</c:v>
                </c:pt>
                <c:pt idx="1">
                  <c:v>4.7910301593035296</c:v>
                </c:pt>
                <c:pt idx="2">
                  <c:v>4.4679051073828244</c:v>
                </c:pt>
                <c:pt idx="3">
                  <c:v>4.3655874609572631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FA-4AFA-8E5D-08829CB82C93}"/>
            </c:ext>
          </c:extLst>
        </c:ser>
        <c:ser>
          <c:idx val="1"/>
          <c:order val="1"/>
          <c:tx>
            <c:strRef>
              <c:f>'F-B Ratios'!$A$46</c:f>
              <c:strCache>
                <c:ptCount val="1"/>
                <c:pt idx="0">
                  <c:v>Moody's Score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'F-B Ratios'!$B$32:$E$32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'F-B Ratios'!$B$46:$E$46</c:f>
              <c:numCache>
                <c:formatCode>0.00</c:formatCode>
                <c:ptCount val="4"/>
                <c:pt idx="0">
                  <c:v>4.3000000000000007</c:v>
                </c:pt>
                <c:pt idx="1">
                  <c:v>5</c:v>
                </c:pt>
                <c:pt idx="2">
                  <c:v>4.2</c:v>
                </c:pt>
                <c:pt idx="3">
                  <c:v>3.9000000000000004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FA-4AFA-8E5D-08829CB82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66496"/>
        <c:axId val="175076480"/>
      </c:lineChart>
      <c:catAx>
        <c:axId val="17506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76480"/>
        <c:crosses val="autoZero"/>
        <c:auto val="1"/>
        <c:lblAlgn val="ctr"/>
        <c:lblOffset val="100"/>
        <c:noMultiLvlLbl val="0"/>
      </c:catAx>
      <c:valAx>
        <c:axId val="17507648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06649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1. </a:t>
            </a:r>
            <a:r>
              <a:rPr lang="en-US" sz="1400" b="0" i="0" u="none" strike="noStrike" baseline="0">
                <a:effectLst/>
              </a:rPr>
              <a:t>Comparison of Percentage of Salary and Wages Devoted to Instruction, Academic Support, and Institutional Support for Flagship Campuses, FY 14-18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Flagships!$A$3</c:f>
              <c:strCache>
                <c:ptCount val="1"/>
                <c:pt idx="0">
                  <c:v>Instruction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Flagships!$B$1:$U$1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Flagships!$B$1:$U$2</c15:sqref>
                  </c15:fullRef>
                  <c15:levelRef>
                    <c15:sqref>Flagships!$B$1:$U$1</c15:sqref>
                  </c15:levelRef>
                </c:ext>
              </c:extLst>
            </c:strRef>
          </c:cat>
          <c:val>
            <c:numRef>
              <c:f>Flagships!$B$3:$U$3</c:f>
              <c:numCache>
                <c:formatCode>0.0</c:formatCode>
                <c:ptCount val="20"/>
                <c:pt idx="0">
                  <c:v>44.439782671792379</c:v>
                </c:pt>
                <c:pt idx="1">
                  <c:v>41.583195018468345</c:v>
                </c:pt>
                <c:pt idx="2">
                  <c:v>48.863980082987609</c:v>
                </c:pt>
                <c:pt idx="3">
                  <c:v>48.698702601211885</c:v>
                </c:pt>
                <c:pt idx="4">
                  <c:v>51.750414439813206</c:v>
                </c:pt>
                <c:pt idx="5">
                  <c:v>48.620964282014015</c:v>
                </c:pt>
                <c:pt idx="6">
                  <c:v>48.611588410824339</c:v>
                </c:pt>
                <c:pt idx="7">
                  <c:v>49.241008520683557</c:v>
                </c:pt>
                <c:pt idx="8">
                  <c:v>48.367604926837245</c:v>
                </c:pt>
                <c:pt idx="9">
                  <c:v>46.701096004981828</c:v>
                </c:pt>
                <c:pt idx="10">
                  <c:v>48.383490921243208</c:v>
                </c:pt>
                <c:pt idx="11">
                  <c:v>42.719261577819054</c:v>
                </c:pt>
                <c:pt idx="12">
                  <c:v>51.139477184072547</c:v>
                </c:pt>
                <c:pt idx="13">
                  <c:v>51.37779742021236</c:v>
                </c:pt>
                <c:pt idx="14">
                  <c:v>51.49257992352085</c:v>
                </c:pt>
                <c:pt idx="15">
                  <c:v>36.016205573882644</c:v>
                </c:pt>
                <c:pt idx="16">
                  <c:v>36.950410587419448</c:v>
                </c:pt>
                <c:pt idx="17">
                  <c:v>34.765466812350525</c:v>
                </c:pt>
                <c:pt idx="18">
                  <c:v>35.579354513443043</c:v>
                </c:pt>
                <c:pt idx="19">
                  <c:v>35.537710348952039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A8-4C6E-AFA8-1F0B300BE538}"/>
            </c:ext>
          </c:extLst>
        </c:ser>
        <c:ser>
          <c:idx val="1"/>
          <c:order val="1"/>
          <c:tx>
            <c:strRef>
              <c:f>Flagships!$A$4</c:f>
              <c:strCache>
                <c:ptCount val="1"/>
                <c:pt idx="0">
                  <c:v>Academic Support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DA8-4C6E-AFA8-1F0B300BE538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DA8-4C6E-AFA8-1F0B300BE538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4DA8-4C6E-AFA8-1F0B300BE538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DA8-4C6E-AFA8-1F0B300BE538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4DA8-4C6E-AFA8-1F0B300BE538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4DA8-4C6E-AFA8-1F0B300BE538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DA8-4C6E-AFA8-1F0B300BE538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4DA8-4C6E-AFA8-1F0B300BE538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DA8-4C6E-AFA8-1F0B300BE538}"/>
              </c:ext>
            </c:extLst>
          </c:dPt>
          <c:dPt>
            <c:idx val="14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4DA8-4C6E-AFA8-1F0B300BE538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4DA8-4C6E-AFA8-1F0B300BE538}"/>
              </c:ext>
            </c:extLst>
          </c:dPt>
          <c:dPt>
            <c:idx val="1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4DA8-4C6E-AFA8-1F0B300BE538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4DA8-4C6E-AFA8-1F0B300BE538}"/>
              </c:ext>
            </c:extLst>
          </c:dPt>
          <c:dPt>
            <c:idx val="1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4DA8-4C6E-AFA8-1F0B300BE538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4DA8-4C6E-AFA8-1F0B300BE538}"/>
              </c:ext>
            </c:extLst>
          </c:dPt>
          <c:cat>
            <c:strRef>
              <c:f>Flagships!$B$1:$U$1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Flagships!$B$1:$U$2</c15:sqref>
                  </c15:fullRef>
                  <c15:levelRef>
                    <c15:sqref>Flagships!$B$1:$U$1</c15:sqref>
                  </c15:levelRef>
                </c:ext>
              </c:extLst>
            </c:strRef>
          </c:cat>
          <c:val>
            <c:numRef>
              <c:f>Flagships!$B$4:$U$4</c:f>
              <c:numCache>
                <c:formatCode>0.0</c:formatCode>
                <c:ptCount val="20"/>
                <c:pt idx="0">
                  <c:v>7.4693361164044694</c:v>
                </c:pt>
                <c:pt idx="1">
                  <c:v>8.6894016741347979</c:v>
                </c:pt>
                <c:pt idx="2">
                  <c:v>7.3249119189596454</c:v>
                </c:pt>
                <c:pt idx="3">
                  <c:v>7.4105596035513894</c:v>
                </c:pt>
                <c:pt idx="4">
                  <c:v>6.2670482167894299</c:v>
                </c:pt>
                <c:pt idx="5">
                  <c:v>12.444681763009759</c:v>
                </c:pt>
                <c:pt idx="6">
                  <c:v>13.126083923202584</c:v>
                </c:pt>
                <c:pt idx="7">
                  <c:v>13.158100894379073</c:v>
                </c:pt>
                <c:pt idx="8">
                  <c:v>12.927323073336311</c:v>
                </c:pt>
                <c:pt idx="9">
                  <c:v>13.857098927650355</c:v>
                </c:pt>
                <c:pt idx="10">
                  <c:v>13.122284741204551</c:v>
                </c:pt>
                <c:pt idx="11">
                  <c:v>12.361051356217564</c:v>
                </c:pt>
                <c:pt idx="12">
                  <c:v>12.108498358052111</c:v>
                </c:pt>
                <c:pt idx="13">
                  <c:v>12.637233428889147</c:v>
                </c:pt>
                <c:pt idx="14">
                  <c:v>13.254415032117214</c:v>
                </c:pt>
                <c:pt idx="15">
                  <c:v>10.245927675817784</c:v>
                </c:pt>
                <c:pt idx="16">
                  <c:v>10.875528737439085</c:v>
                </c:pt>
                <c:pt idx="17">
                  <c:v>9.9467438893006417</c:v>
                </c:pt>
                <c:pt idx="18">
                  <c:v>10.905288200215844</c:v>
                </c:pt>
                <c:pt idx="19">
                  <c:v>10.707386263037996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A8-4C6E-AFA8-1F0B300BE538}"/>
            </c:ext>
          </c:extLst>
        </c:ser>
        <c:ser>
          <c:idx val="2"/>
          <c:order val="2"/>
          <c:tx>
            <c:strRef>
              <c:f>Flagships!$A$5</c:f>
              <c:strCache>
                <c:ptCount val="1"/>
                <c:pt idx="0">
                  <c:v>Institutional Support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Flagships!$B$1:$U$1</c:f>
              <c:strCache>
                <c:ptCount val="20"/>
                <c:pt idx="0">
                  <c:v>FY14</c:v>
                </c:pt>
                <c:pt idx="1">
                  <c:v>FY15</c:v>
                </c:pt>
                <c:pt idx="2">
                  <c:v>FY16</c:v>
                </c:pt>
                <c:pt idx="3">
                  <c:v>FY17</c:v>
                </c:pt>
                <c:pt idx="4">
                  <c:v>FY18</c:v>
                </c:pt>
                <c:pt idx="5">
                  <c:v>FY14</c:v>
                </c:pt>
                <c:pt idx="6">
                  <c:v>FY15</c:v>
                </c:pt>
                <c:pt idx="7">
                  <c:v>FY16</c:v>
                </c:pt>
                <c:pt idx="8">
                  <c:v>FY17</c:v>
                </c:pt>
                <c:pt idx="9">
                  <c:v>FY18</c:v>
                </c:pt>
                <c:pt idx="10">
                  <c:v>FY14</c:v>
                </c:pt>
                <c:pt idx="11">
                  <c:v>FY15</c:v>
                </c:pt>
                <c:pt idx="12">
                  <c:v>FY16</c:v>
                </c:pt>
                <c:pt idx="13">
                  <c:v>FY17</c:v>
                </c:pt>
                <c:pt idx="14">
                  <c:v>FY18</c:v>
                </c:pt>
                <c:pt idx="15">
                  <c:v>FY14</c:v>
                </c:pt>
                <c:pt idx="16">
                  <c:v>FY15</c:v>
                </c:pt>
                <c:pt idx="17">
                  <c:v>FY16</c:v>
                </c:pt>
                <c:pt idx="18">
                  <c:v>FY17</c:v>
                </c:pt>
                <c:pt idx="19">
                  <c:v>FY18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Flagships!$B$1:$U$2</c15:sqref>
                  </c15:fullRef>
                  <c15:levelRef>
                    <c15:sqref>Flagships!$B$1:$U$1</c15:sqref>
                  </c15:levelRef>
                </c:ext>
              </c:extLst>
            </c:strRef>
          </c:cat>
          <c:val>
            <c:numRef>
              <c:f>Flagships!$B$5:$U$5</c:f>
              <c:numCache>
                <c:formatCode>0.0</c:formatCode>
                <c:ptCount val="20"/>
                <c:pt idx="0">
                  <c:v>7.5358591277234277</c:v>
                </c:pt>
                <c:pt idx="1">
                  <c:v>8.0398564145931033</c:v>
                </c:pt>
                <c:pt idx="2">
                  <c:v>8.3532536197127953</c:v>
                </c:pt>
                <c:pt idx="3">
                  <c:v>8.0798170798032913</c:v>
                </c:pt>
                <c:pt idx="4">
                  <c:v>7.7874213487788628</c:v>
                </c:pt>
                <c:pt idx="5">
                  <c:v>8.1140158298036607</c:v>
                </c:pt>
                <c:pt idx="6">
                  <c:v>8.3465334806043519</c:v>
                </c:pt>
                <c:pt idx="7">
                  <c:v>8.358338774364455</c:v>
                </c:pt>
                <c:pt idx="8">
                  <c:v>8.633773272466815</c:v>
                </c:pt>
                <c:pt idx="9">
                  <c:v>9.0470708719500248</c:v>
                </c:pt>
                <c:pt idx="10">
                  <c:v>11.644326664475599</c:v>
                </c:pt>
                <c:pt idx="11">
                  <c:v>19.392838122402871</c:v>
                </c:pt>
                <c:pt idx="12">
                  <c:v>12.676803479465704</c:v>
                </c:pt>
                <c:pt idx="13">
                  <c:v>13.392550594500459</c:v>
                </c:pt>
                <c:pt idx="14">
                  <c:v>12.889595978560697</c:v>
                </c:pt>
                <c:pt idx="15">
                  <c:v>12.234650759251412</c:v>
                </c:pt>
                <c:pt idx="16">
                  <c:v>9.7558771649883731</c:v>
                </c:pt>
                <c:pt idx="17">
                  <c:v>11.840124697234808</c:v>
                </c:pt>
                <c:pt idx="18">
                  <c:v>9.6137636577046397</c:v>
                </c:pt>
                <c:pt idx="19">
                  <c:v>9.7465779564921444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A8-4C6E-AFA8-1F0B300BE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371008"/>
        <c:axId val="195372544"/>
      </c:barChart>
      <c:catAx>
        <c:axId val="1953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72544"/>
        <c:crosses val="autoZero"/>
        <c:auto val="1"/>
        <c:lblAlgn val="ctr"/>
        <c:lblOffset val="100"/>
        <c:noMultiLvlLbl val="0"/>
      </c:catAx>
      <c:valAx>
        <c:axId val="1953725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37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342899</xdr:colOff>
      <xdr:row>2</xdr:row>
      <xdr:rowOff>114300</xdr:rowOff>
    </xdr:from>
    <xdr:to>
      <xdr:col>13</xdr:col>
      <xdr:colOff>148165</xdr:colOff>
      <xdr:row>16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317500</xdr:colOff>
      <xdr:row>17</xdr:row>
      <xdr:rowOff>71966</xdr:rowOff>
    </xdr:from>
    <xdr:to>
      <xdr:col>13</xdr:col>
      <xdr:colOff>122766</xdr:colOff>
      <xdr:row>31</xdr:row>
      <xdr:rowOff>173566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393700</xdr:colOff>
      <xdr:row>32</xdr:row>
      <xdr:rowOff>173567</xdr:rowOff>
    </xdr:from>
    <xdr:to>
      <xdr:col>12</xdr:col>
      <xdr:colOff>817032</xdr:colOff>
      <xdr:row>51</xdr:row>
      <xdr:rowOff>71967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537633</xdr:colOff>
      <xdr:row>1</xdr:row>
      <xdr:rowOff>16933</xdr:rowOff>
    </xdr:from>
    <xdr:to>
      <xdr:col>12</xdr:col>
      <xdr:colOff>33865</xdr:colOff>
      <xdr:row>18</xdr:row>
      <xdr:rowOff>93133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550334</xdr:colOff>
      <xdr:row>20</xdr:row>
      <xdr:rowOff>76201</xdr:rowOff>
    </xdr:from>
    <xdr:to>
      <xdr:col>12</xdr:col>
      <xdr:colOff>46566</xdr:colOff>
      <xdr:row>37</xdr:row>
      <xdr:rowOff>152401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8466</xdr:colOff>
      <xdr:row>0</xdr:row>
      <xdr:rowOff>156634</xdr:rowOff>
    </xdr:from>
    <xdr:to>
      <xdr:col>9</xdr:col>
      <xdr:colOff>203199</xdr:colOff>
      <xdr:row>14</xdr:row>
      <xdr:rowOff>55034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258232</xdr:colOff>
      <xdr:row>27</xdr:row>
      <xdr:rowOff>38100</xdr:rowOff>
    </xdr:from>
    <xdr:to>
      <xdr:col>8</xdr:col>
      <xdr:colOff>1032933</xdr:colOff>
      <xdr:row>42</xdr:row>
      <xdr:rowOff>118533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321733</xdr:colOff>
      <xdr:row>32</xdr:row>
      <xdr:rowOff>38101</xdr:rowOff>
    </xdr:from>
    <xdr:to>
      <xdr:col>12</xdr:col>
      <xdr:colOff>745066</xdr:colOff>
      <xdr:row>45</xdr:row>
      <xdr:rowOff>139701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853440</xdr:colOff>
      <xdr:row>6</xdr:row>
      <xdr:rowOff>15240</xdr:rowOff>
    </xdr:from>
    <xdr:to>
      <xdr:col>21</xdr:col>
      <xdr:colOff>76200</xdr:colOff>
      <xdr:row>30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830580</xdr:colOff>
      <xdr:row>13</xdr:row>
      <xdr:rowOff>3810</xdr:rowOff>
    </xdr:from>
    <xdr:to>
      <xdr:col>21</xdr:col>
      <xdr:colOff>38100</xdr:colOff>
      <xdr:row>37</xdr:row>
      <xdr:rowOff>129540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853440</xdr:colOff>
      <xdr:row>38</xdr:row>
      <xdr:rowOff>72390</xdr:rowOff>
    </xdr:from>
    <xdr:to>
      <xdr:col>21</xdr:col>
      <xdr:colOff>53340</xdr:colOff>
      <xdr:row>63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5</xdr:row>
      <xdr:rowOff>129540</xdr:rowOff>
    </xdr:from>
    <xdr:to>
      <xdr:col>21</xdr:col>
      <xdr:colOff>7620</xdr:colOff>
      <xdr:row>30</xdr:row>
      <xdr:rowOff>68580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="149" zoomScaleNormal="149" zoomScalePageLayoutView="149" workbookViewId="0">
      <selection sqref="A1:A3"/>
    </sheetView>
  </sheetViews>
  <sheetFormatPr defaultColWidth="11" defaultRowHeight="15.75"/>
  <sheetData>
    <row r="1" spans="1:9">
      <c r="A1" s="38" t="s">
        <v>108</v>
      </c>
      <c r="B1" s="38"/>
      <c r="C1" s="38"/>
      <c r="D1" s="38"/>
    </row>
    <row r="2" spans="1:9">
      <c r="B2" s="1"/>
      <c r="C2" s="1"/>
      <c r="D2" s="1"/>
      <c r="E2" s="1"/>
      <c r="F2" s="1"/>
      <c r="G2" s="1"/>
      <c r="H2" s="1"/>
      <c r="I2" s="1"/>
    </row>
    <row r="3" spans="1:9">
      <c r="A3" s="1" t="s">
        <v>109</v>
      </c>
    </row>
    <row r="5" spans="1:9">
      <c r="A5" t="s">
        <v>110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8"/>
  <sheetViews>
    <sheetView workbookViewId="0">
      <pane xSplit="3615" topLeftCell="R1" activePane="topRight"/>
      <selection pane="topRight" activeCell="T13" sqref="T13"/>
    </sheetView>
  </sheetViews>
  <sheetFormatPr defaultColWidth="11" defaultRowHeight="15" customHeight="1"/>
  <cols>
    <col min="1" max="1" width="26.25" customWidth="1"/>
    <col min="2" max="8" width="13.25" customWidth="1"/>
    <col min="9" max="10" width="14.75" customWidth="1"/>
    <col min="11" max="11" width="13.25" customWidth="1"/>
    <col min="68" max="72" width="12.75" customWidth="1"/>
  </cols>
  <sheetData>
    <row r="1" spans="1:77" ht="15" customHeight="1">
      <c r="A1" s="33" t="s">
        <v>73</v>
      </c>
      <c r="B1" s="8" t="s">
        <v>151</v>
      </c>
      <c r="C1" s="8" t="s">
        <v>152</v>
      </c>
      <c r="D1" s="8" t="s">
        <v>153</v>
      </c>
      <c r="E1" s="8" t="s">
        <v>154</v>
      </c>
      <c r="F1" s="8" t="s">
        <v>155</v>
      </c>
      <c r="G1" s="8" t="s">
        <v>156</v>
      </c>
      <c r="H1" s="8" t="s">
        <v>157</v>
      </c>
      <c r="I1" s="8" t="s">
        <v>216</v>
      </c>
      <c r="J1" s="8" t="s">
        <v>215</v>
      </c>
      <c r="K1" s="8" t="s">
        <v>214</v>
      </c>
      <c r="L1" s="8" t="s">
        <v>160</v>
      </c>
      <c r="M1" s="8" t="s">
        <v>161</v>
      </c>
      <c r="N1" s="8" t="s">
        <v>162</v>
      </c>
      <c r="O1" s="8" t="s">
        <v>163</v>
      </c>
      <c r="P1" s="8" t="s">
        <v>158</v>
      </c>
      <c r="Q1" s="8" t="s">
        <v>159</v>
      </c>
      <c r="R1" s="8" t="s">
        <v>204</v>
      </c>
      <c r="S1" s="8" t="s">
        <v>205</v>
      </c>
      <c r="T1" s="8" t="s">
        <v>206</v>
      </c>
      <c r="U1" s="8" t="s">
        <v>207</v>
      </c>
      <c r="V1" s="8" t="s">
        <v>208</v>
      </c>
      <c r="W1" s="8" t="s">
        <v>164</v>
      </c>
      <c r="X1" s="8" t="s">
        <v>165</v>
      </c>
      <c r="Y1" s="8" t="s">
        <v>166</v>
      </c>
      <c r="Z1" s="8" t="s">
        <v>167</v>
      </c>
      <c r="AA1" s="8" t="s">
        <v>168</v>
      </c>
      <c r="AB1" s="8" t="s">
        <v>169</v>
      </c>
      <c r="AC1" s="8" t="s">
        <v>170</v>
      </c>
      <c r="AD1" s="8" t="s">
        <v>171</v>
      </c>
      <c r="AE1" s="8" t="s">
        <v>172</v>
      </c>
      <c r="AF1" s="8" t="s">
        <v>173</v>
      </c>
      <c r="AG1" s="8" t="s">
        <v>174</v>
      </c>
      <c r="AH1" s="8" t="s">
        <v>175</v>
      </c>
      <c r="AI1" s="8" t="s">
        <v>176</v>
      </c>
      <c r="AJ1" s="8" t="s">
        <v>177</v>
      </c>
      <c r="AK1" s="8" t="s">
        <v>178</v>
      </c>
      <c r="AL1" s="8" t="s">
        <v>179</v>
      </c>
      <c r="AM1" s="8" t="s">
        <v>180</v>
      </c>
      <c r="AN1" s="8" t="s">
        <v>181</v>
      </c>
      <c r="AO1" s="8" t="s">
        <v>182</v>
      </c>
      <c r="AP1" s="8" t="s">
        <v>183</v>
      </c>
      <c r="AQ1" s="8" t="s">
        <v>184</v>
      </c>
      <c r="AR1" s="8" t="s">
        <v>185</v>
      </c>
      <c r="AS1" s="8" t="s">
        <v>186</v>
      </c>
      <c r="AT1" s="8" t="s">
        <v>187</v>
      </c>
      <c r="AU1" s="8" t="s">
        <v>188</v>
      </c>
      <c r="AV1" s="8" t="s">
        <v>189</v>
      </c>
      <c r="AW1" s="8" t="s">
        <v>190</v>
      </c>
      <c r="AX1" s="8" t="s">
        <v>191</v>
      </c>
      <c r="AY1" s="8" t="s">
        <v>192</v>
      </c>
      <c r="AZ1" s="8" t="s">
        <v>193</v>
      </c>
      <c r="BA1" s="8" t="s">
        <v>194</v>
      </c>
      <c r="BB1" s="8" t="s">
        <v>195</v>
      </c>
      <c r="BC1" s="8" t="s">
        <v>196</v>
      </c>
      <c r="BD1" s="8" t="s">
        <v>197</v>
      </c>
      <c r="BE1" s="8" t="s">
        <v>198</v>
      </c>
      <c r="BF1" s="8" t="s">
        <v>199</v>
      </c>
      <c r="BG1" s="8" t="s">
        <v>200</v>
      </c>
      <c r="BH1" s="8" t="s">
        <v>201</v>
      </c>
      <c r="BI1" s="8" t="s">
        <v>202</v>
      </c>
      <c r="BJ1" s="8" t="s">
        <v>203</v>
      </c>
      <c r="BK1" s="8" t="s">
        <v>209</v>
      </c>
      <c r="BL1" s="8" t="s">
        <v>210</v>
      </c>
      <c r="BM1" s="8" t="s">
        <v>211</v>
      </c>
      <c r="BN1" s="8" t="s">
        <v>212</v>
      </c>
      <c r="BO1" s="8" t="s">
        <v>213</v>
      </c>
      <c r="BP1" s="8" t="s">
        <v>217</v>
      </c>
      <c r="BQ1" s="8" t="s">
        <v>218</v>
      </c>
      <c r="BR1" s="8" t="s">
        <v>219</v>
      </c>
      <c r="BS1" s="8" t="s">
        <v>220</v>
      </c>
      <c r="BT1" s="8" t="s">
        <v>221</v>
      </c>
      <c r="BU1" s="8" t="s">
        <v>250</v>
      </c>
      <c r="BV1" s="8" t="s">
        <v>251</v>
      </c>
      <c r="BW1" s="8" t="s">
        <v>252</v>
      </c>
      <c r="BX1" s="8" t="s">
        <v>253</v>
      </c>
      <c r="BY1" s="8" t="s">
        <v>254</v>
      </c>
    </row>
    <row r="2" spans="1:77" ht="15" customHeight="1">
      <c r="A2" s="11" t="s">
        <v>14</v>
      </c>
      <c r="B2">
        <v>311067485</v>
      </c>
      <c r="C2">
        <v>321199790</v>
      </c>
      <c r="D2">
        <v>338305579</v>
      </c>
      <c r="E2">
        <v>326642782</v>
      </c>
      <c r="F2">
        <v>387400714</v>
      </c>
      <c r="G2">
        <v>413630553</v>
      </c>
      <c r="H2">
        <v>465366848</v>
      </c>
      <c r="I2">
        <v>280887</v>
      </c>
      <c r="J2">
        <v>272797</v>
      </c>
      <c r="K2">
        <v>246802</v>
      </c>
      <c r="L2">
        <v>33399721</v>
      </c>
      <c r="M2">
        <v>33583591</v>
      </c>
      <c r="N2">
        <v>29749392</v>
      </c>
      <c r="O2">
        <v>33495059</v>
      </c>
      <c r="P2">
        <v>49113109</v>
      </c>
      <c r="Q2">
        <v>46096159</v>
      </c>
      <c r="R2" s="77">
        <v>41610614</v>
      </c>
      <c r="S2" s="77">
        <v>39711896</v>
      </c>
      <c r="T2" s="77">
        <v>34510274</v>
      </c>
      <c r="U2" s="77">
        <v>33185913</v>
      </c>
      <c r="V2" s="77">
        <v>34361680</v>
      </c>
      <c r="W2">
        <v>28048895</v>
      </c>
      <c r="X2">
        <v>26858506</v>
      </c>
      <c r="Y2">
        <v>24925571</v>
      </c>
      <c r="Z2">
        <v>27498385</v>
      </c>
      <c r="AA2">
        <v>30345210</v>
      </c>
      <c r="AB2">
        <v>40589861</v>
      </c>
      <c r="AC2">
        <v>38151486</v>
      </c>
      <c r="AD2">
        <v>36680180</v>
      </c>
      <c r="AE2">
        <v>38680180</v>
      </c>
      <c r="AF2">
        <v>37685498</v>
      </c>
      <c r="AG2">
        <v>16095838</v>
      </c>
      <c r="AH2">
        <v>16610829</v>
      </c>
      <c r="AI2">
        <v>17128628</v>
      </c>
      <c r="AJ2">
        <v>18055316</v>
      </c>
      <c r="AK2">
        <v>20315037</v>
      </c>
      <c r="AL2">
        <v>83825600</v>
      </c>
      <c r="AM2">
        <v>87851033</v>
      </c>
      <c r="AN2">
        <v>91000000</v>
      </c>
      <c r="AO2">
        <v>90331000</v>
      </c>
      <c r="AP2">
        <v>90323000</v>
      </c>
      <c r="AQ2">
        <v>331292801</v>
      </c>
      <c r="AR2">
        <v>340415422</v>
      </c>
      <c r="AS2">
        <v>359658969</v>
      </c>
      <c r="AT2">
        <v>371139258</v>
      </c>
      <c r="AU2">
        <v>366174556</v>
      </c>
      <c r="AV2">
        <v>8911887</v>
      </c>
      <c r="AW2">
        <v>9385164</v>
      </c>
      <c r="AX2">
        <v>10069174</v>
      </c>
      <c r="AY2">
        <v>10981485</v>
      </c>
      <c r="AZ2">
        <v>11563644</v>
      </c>
      <c r="BA2">
        <v>20383979</v>
      </c>
      <c r="BB2">
        <v>20693062</v>
      </c>
      <c r="BC2">
        <v>21342780</v>
      </c>
      <c r="BD2">
        <v>22032259</v>
      </c>
      <c r="BE2">
        <v>21592848</v>
      </c>
      <c r="BF2">
        <v>108089264</v>
      </c>
      <c r="BG2">
        <v>98773500</v>
      </c>
      <c r="BH2">
        <v>121492193</v>
      </c>
      <c r="BI2">
        <v>117123139</v>
      </c>
      <c r="BJ2">
        <v>118889000</v>
      </c>
      <c r="BK2">
        <v>248383111</v>
      </c>
      <c r="BL2">
        <v>252620297</v>
      </c>
      <c r="BM2">
        <v>266208192</v>
      </c>
      <c r="BN2">
        <v>273181617</v>
      </c>
      <c r="BO2">
        <v>281351161</v>
      </c>
      <c r="BP2">
        <v>143231317</v>
      </c>
      <c r="BQ2">
        <v>129531322</v>
      </c>
      <c r="BR2">
        <v>130447908</v>
      </c>
      <c r="BS2">
        <v>129773526</v>
      </c>
      <c r="BT2">
        <v>127335940</v>
      </c>
      <c r="BU2">
        <v>26557931</v>
      </c>
      <c r="BV2">
        <v>27365429</v>
      </c>
      <c r="BW2">
        <v>28352845</v>
      </c>
      <c r="BX2">
        <v>26957474</v>
      </c>
      <c r="BY2">
        <v>26102718</v>
      </c>
    </row>
    <row r="3" spans="1:77" ht="15" customHeight="1">
      <c r="A3" s="10" t="s">
        <v>15</v>
      </c>
      <c r="B3">
        <v>120012383</v>
      </c>
      <c r="C3">
        <v>120137553</v>
      </c>
      <c r="D3">
        <v>112087842</v>
      </c>
      <c r="E3">
        <v>119858828</v>
      </c>
      <c r="F3">
        <v>125271170</v>
      </c>
      <c r="G3">
        <v>131157477</v>
      </c>
      <c r="H3">
        <v>139622009</v>
      </c>
      <c r="I3">
        <v>0</v>
      </c>
      <c r="J3">
        <v>0</v>
      </c>
      <c r="K3">
        <v>0</v>
      </c>
      <c r="L3">
        <v>1930946</v>
      </c>
      <c r="M3">
        <v>1389279</v>
      </c>
      <c r="N3">
        <v>1949393</v>
      </c>
      <c r="O3">
        <v>2079339</v>
      </c>
      <c r="P3">
        <v>1776861</v>
      </c>
      <c r="Q3">
        <v>1838905</v>
      </c>
      <c r="R3" s="77">
        <v>303467</v>
      </c>
      <c r="S3" s="77">
        <v>383385</v>
      </c>
      <c r="T3" s="77">
        <v>451823</v>
      </c>
      <c r="U3" s="77">
        <v>538897</v>
      </c>
      <c r="V3" s="77">
        <v>552795</v>
      </c>
      <c r="W3">
        <v>508324</v>
      </c>
      <c r="X3">
        <v>460279</v>
      </c>
      <c r="Y3">
        <v>385971</v>
      </c>
      <c r="Z3">
        <v>502859</v>
      </c>
      <c r="AA3">
        <v>182950</v>
      </c>
      <c r="AB3">
        <v>888316</v>
      </c>
      <c r="AC3">
        <v>1029886</v>
      </c>
      <c r="AD3">
        <v>888173</v>
      </c>
      <c r="AE3">
        <v>580307</v>
      </c>
      <c r="AF3">
        <v>351712</v>
      </c>
      <c r="AG3">
        <v>4805</v>
      </c>
      <c r="AH3">
        <v>14742</v>
      </c>
      <c r="AI3">
        <v>723</v>
      </c>
      <c r="AJ3">
        <v>424</v>
      </c>
      <c r="AK3">
        <v>5386</v>
      </c>
      <c r="AL3">
        <v>11075525</v>
      </c>
      <c r="AM3">
        <v>10739857</v>
      </c>
      <c r="AN3">
        <v>11263000</v>
      </c>
      <c r="AO3">
        <v>9584000</v>
      </c>
      <c r="AP3">
        <v>10275000</v>
      </c>
      <c r="AQ3">
        <v>42739422</v>
      </c>
      <c r="AR3">
        <v>42722180</v>
      </c>
      <c r="AS3">
        <v>45018494</v>
      </c>
      <c r="AT3">
        <v>45406414</v>
      </c>
      <c r="AU3">
        <v>46871576</v>
      </c>
      <c r="AV3">
        <v>9012</v>
      </c>
      <c r="AW3">
        <v>6354</v>
      </c>
      <c r="AX3">
        <v>20313</v>
      </c>
      <c r="AY3">
        <v>32927</v>
      </c>
      <c r="AZ3">
        <v>25055</v>
      </c>
      <c r="BA3">
        <v>7301</v>
      </c>
      <c r="BB3">
        <v>307</v>
      </c>
      <c r="BC3">
        <v>11418</v>
      </c>
      <c r="BD3">
        <v>22230</v>
      </c>
      <c r="BE3">
        <v>54940</v>
      </c>
      <c r="BF3">
        <v>4553231</v>
      </c>
      <c r="BG3">
        <v>3787398</v>
      </c>
      <c r="BH3">
        <v>6430813</v>
      </c>
      <c r="BI3">
        <v>5981457</v>
      </c>
      <c r="BJ3">
        <v>6656278</v>
      </c>
      <c r="BK3">
        <v>65307501</v>
      </c>
      <c r="BL3">
        <v>67441240</v>
      </c>
      <c r="BM3">
        <v>74503691</v>
      </c>
      <c r="BN3">
        <v>75637616</v>
      </c>
      <c r="BO3">
        <v>82410114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</row>
    <row r="4" spans="1:77" ht="15" customHeight="1">
      <c r="A4" s="6" t="s">
        <v>16</v>
      </c>
      <c r="B4">
        <v>50533021</v>
      </c>
      <c r="C4">
        <v>50596630</v>
      </c>
      <c r="D4">
        <v>55993444</v>
      </c>
      <c r="E4">
        <v>55094870</v>
      </c>
      <c r="F4">
        <v>62285749</v>
      </c>
      <c r="G4">
        <v>64507520</v>
      </c>
      <c r="H4">
        <v>57693617</v>
      </c>
      <c r="I4">
        <v>0</v>
      </c>
      <c r="J4">
        <v>0</v>
      </c>
      <c r="K4">
        <v>0</v>
      </c>
      <c r="L4">
        <v>1350364</v>
      </c>
      <c r="M4">
        <v>1544769</v>
      </c>
      <c r="N4">
        <v>1268392</v>
      </c>
      <c r="O4">
        <v>1622031</v>
      </c>
      <c r="P4">
        <v>1612287</v>
      </c>
      <c r="Q4">
        <v>1283067</v>
      </c>
      <c r="R4" s="77">
        <v>2962819</v>
      </c>
      <c r="S4" s="77">
        <v>2735470</v>
      </c>
      <c r="T4" s="77">
        <v>6324516</v>
      </c>
      <c r="U4" s="77">
        <v>6636027</v>
      </c>
      <c r="V4" s="77">
        <v>6262575</v>
      </c>
      <c r="W4">
        <v>541940</v>
      </c>
      <c r="X4">
        <v>482755</v>
      </c>
      <c r="Y4">
        <v>395073</v>
      </c>
      <c r="Z4">
        <v>440732</v>
      </c>
      <c r="AA4">
        <v>463330</v>
      </c>
      <c r="AB4">
        <v>175075</v>
      </c>
      <c r="AC4">
        <v>306857</v>
      </c>
      <c r="AD4">
        <v>704048</v>
      </c>
      <c r="AE4">
        <v>560566</v>
      </c>
      <c r="AF4">
        <v>516732</v>
      </c>
      <c r="AG4">
        <v>4102667</v>
      </c>
      <c r="AH4">
        <v>4023973</v>
      </c>
      <c r="AI4">
        <v>3794654</v>
      </c>
      <c r="AJ4">
        <v>3075237</v>
      </c>
      <c r="AK4">
        <v>422230</v>
      </c>
      <c r="AL4">
        <v>3096881</v>
      </c>
      <c r="AM4">
        <v>3955111</v>
      </c>
      <c r="AN4">
        <v>4086000</v>
      </c>
      <c r="AO4">
        <v>4628000</v>
      </c>
      <c r="AP4">
        <v>4387000</v>
      </c>
      <c r="AQ4">
        <v>17177979</v>
      </c>
      <c r="AR4">
        <v>16635238</v>
      </c>
      <c r="AS4">
        <v>16451556</v>
      </c>
      <c r="AT4">
        <v>18042328</v>
      </c>
      <c r="AU4">
        <v>17782185</v>
      </c>
      <c r="AV4">
        <v>66717</v>
      </c>
      <c r="AW4">
        <v>28463</v>
      </c>
      <c r="AX4">
        <v>64851</v>
      </c>
      <c r="AY4">
        <v>136218</v>
      </c>
      <c r="AZ4">
        <v>161343</v>
      </c>
      <c r="BA4">
        <v>79894</v>
      </c>
      <c r="BB4">
        <v>99148</v>
      </c>
      <c r="BC4">
        <v>60588</v>
      </c>
      <c r="BD4">
        <v>62642</v>
      </c>
      <c r="BE4">
        <v>49722</v>
      </c>
      <c r="BF4">
        <v>7424100</v>
      </c>
      <c r="BG4">
        <v>6916162</v>
      </c>
      <c r="BH4">
        <v>7200356</v>
      </c>
      <c r="BI4">
        <v>6180016</v>
      </c>
      <c r="BJ4">
        <v>5018315</v>
      </c>
      <c r="BK4">
        <v>36535939</v>
      </c>
      <c r="BL4">
        <v>36686933</v>
      </c>
      <c r="BM4">
        <v>33641578</v>
      </c>
      <c r="BN4">
        <v>35911752</v>
      </c>
      <c r="BO4">
        <v>36940727</v>
      </c>
      <c r="BP4">
        <v>733922</v>
      </c>
      <c r="BQ4">
        <v>533687</v>
      </c>
      <c r="BR4">
        <v>516395</v>
      </c>
      <c r="BS4">
        <v>431890</v>
      </c>
      <c r="BT4">
        <v>391621</v>
      </c>
      <c r="BU4">
        <v>4855620</v>
      </c>
      <c r="BV4">
        <v>3541044</v>
      </c>
      <c r="BW4">
        <v>3799370</v>
      </c>
      <c r="BX4">
        <v>3930954</v>
      </c>
      <c r="BY4">
        <v>4014627</v>
      </c>
    </row>
    <row r="5" spans="1:77" ht="15" customHeight="1">
      <c r="A5" s="6" t="s">
        <v>17</v>
      </c>
      <c r="B5">
        <v>61128795</v>
      </c>
      <c r="C5">
        <v>66084708</v>
      </c>
      <c r="D5">
        <v>56861621</v>
      </c>
      <c r="E5">
        <v>68256668</v>
      </c>
      <c r="F5">
        <v>58072963</v>
      </c>
      <c r="G5">
        <v>62942824</v>
      </c>
      <c r="H5">
        <v>56356582</v>
      </c>
      <c r="I5">
        <v>0</v>
      </c>
      <c r="J5">
        <v>0</v>
      </c>
      <c r="K5">
        <v>0</v>
      </c>
      <c r="L5">
        <v>927630</v>
      </c>
      <c r="M5">
        <v>965474</v>
      </c>
      <c r="N5">
        <v>937395</v>
      </c>
      <c r="O5">
        <v>1196167</v>
      </c>
      <c r="P5">
        <v>2982894</v>
      </c>
      <c r="Q5">
        <v>2953199</v>
      </c>
      <c r="R5" s="77">
        <v>4357876</v>
      </c>
      <c r="S5" s="77">
        <v>4336938</v>
      </c>
      <c r="T5" s="77">
        <v>4461771</v>
      </c>
      <c r="U5" s="77">
        <v>6304900</v>
      </c>
      <c r="V5" s="77">
        <v>5625966</v>
      </c>
      <c r="W5">
        <v>7910389</v>
      </c>
      <c r="X5">
        <v>7676841</v>
      </c>
      <c r="Y5">
        <v>7249607</v>
      </c>
      <c r="Z5">
        <v>7233946</v>
      </c>
      <c r="AA5">
        <v>7672164</v>
      </c>
      <c r="AB5">
        <v>9331094</v>
      </c>
      <c r="AC5">
        <v>9002745</v>
      </c>
      <c r="AD5">
        <v>9361156</v>
      </c>
      <c r="AE5">
        <v>9483252</v>
      </c>
      <c r="AF5">
        <v>8735720</v>
      </c>
      <c r="AG5">
        <v>2736398</v>
      </c>
      <c r="AH5">
        <v>3545599</v>
      </c>
      <c r="AI5">
        <v>3312895</v>
      </c>
      <c r="AJ5">
        <v>3629499</v>
      </c>
      <c r="AK5">
        <v>4298737</v>
      </c>
      <c r="AL5">
        <v>23846794</v>
      </c>
      <c r="AM5">
        <v>25856991</v>
      </c>
      <c r="AN5">
        <v>26036000</v>
      </c>
      <c r="AO5">
        <v>27687000</v>
      </c>
      <c r="AP5">
        <v>27214000</v>
      </c>
      <c r="AQ5">
        <v>76073500</v>
      </c>
      <c r="AR5">
        <v>77213777</v>
      </c>
      <c r="AS5">
        <v>88408881</v>
      </c>
      <c r="AT5">
        <v>92383605</v>
      </c>
      <c r="AU5">
        <v>98870901</v>
      </c>
      <c r="AV5">
        <v>1865187</v>
      </c>
      <c r="AW5">
        <v>2112099</v>
      </c>
      <c r="AX5">
        <v>2107920</v>
      </c>
      <c r="AY5">
        <v>2337721</v>
      </c>
      <c r="AZ5">
        <v>2628062</v>
      </c>
      <c r="BA5">
        <v>3612321</v>
      </c>
      <c r="BB5">
        <v>3829105</v>
      </c>
      <c r="BC5">
        <v>4062968</v>
      </c>
      <c r="BD5">
        <v>4070315</v>
      </c>
      <c r="BE5">
        <v>3881039</v>
      </c>
      <c r="BF5">
        <v>29315332</v>
      </c>
      <c r="BG5">
        <v>28580651</v>
      </c>
      <c r="BH5">
        <v>28766192</v>
      </c>
      <c r="BI5">
        <v>28808406</v>
      </c>
      <c r="BJ5">
        <v>30602548</v>
      </c>
      <c r="BK5">
        <v>119656683</v>
      </c>
      <c r="BL5">
        <v>119847337</v>
      </c>
      <c r="BM5">
        <v>126419016</v>
      </c>
      <c r="BN5">
        <v>134255759</v>
      </c>
      <c r="BO5">
        <v>145358269</v>
      </c>
      <c r="BP5">
        <v>31741725</v>
      </c>
      <c r="BQ5">
        <v>29166913</v>
      </c>
      <c r="BR5">
        <v>30647717</v>
      </c>
      <c r="BS5">
        <v>33128051</v>
      </c>
      <c r="BT5">
        <v>33376225</v>
      </c>
      <c r="BU5">
        <v>2161199</v>
      </c>
      <c r="BV5">
        <v>2836585</v>
      </c>
      <c r="BW5">
        <v>3073667</v>
      </c>
      <c r="BX5">
        <v>3110919</v>
      </c>
      <c r="BY5">
        <v>3107285</v>
      </c>
    </row>
    <row r="6" spans="1:77" ht="15" customHeight="1">
      <c r="A6" s="6" t="s">
        <v>18</v>
      </c>
      <c r="B6">
        <v>16217919</v>
      </c>
      <c r="C6">
        <v>17734596</v>
      </c>
      <c r="D6">
        <v>18120853</v>
      </c>
      <c r="E6">
        <v>19537317</v>
      </c>
      <c r="F6">
        <v>12996982</v>
      </c>
      <c r="G6">
        <v>14951677</v>
      </c>
      <c r="H6">
        <v>14735621</v>
      </c>
      <c r="I6">
        <v>0</v>
      </c>
      <c r="J6">
        <v>0</v>
      </c>
      <c r="K6">
        <v>0</v>
      </c>
      <c r="L6">
        <v>4104034</v>
      </c>
      <c r="M6">
        <v>4489036</v>
      </c>
      <c r="N6">
        <v>4663797</v>
      </c>
      <c r="O6">
        <v>4814031</v>
      </c>
      <c r="P6">
        <v>6613266</v>
      </c>
      <c r="Q6">
        <v>5989632</v>
      </c>
      <c r="R6" s="77">
        <v>3292150</v>
      </c>
      <c r="S6" s="77">
        <v>3682542</v>
      </c>
      <c r="T6" s="77">
        <v>3950191</v>
      </c>
      <c r="U6" s="77">
        <v>3989617</v>
      </c>
      <c r="V6" s="77">
        <v>3456970</v>
      </c>
      <c r="W6">
        <v>4359231</v>
      </c>
      <c r="X6">
        <v>4233839</v>
      </c>
      <c r="Y6">
        <v>4106852</v>
      </c>
      <c r="Z6">
        <v>4378927</v>
      </c>
      <c r="AA6">
        <v>3701355</v>
      </c>
      <c r="AB6">
        <v>5945010</v>
      </c>
      <c r="AC6">
        <v>6055289</v>
      </c>
      <c r="AD6">
        <v>6228880</v>
      </c>
      <c r="AE6">
        <v>7309470</v>
      </c>
      <c r="AF6">
        <v>5209927</v>
      </c>
      <c r="AG6">
        <v>3369210</v>
      </c>
      <c r="AH6">
        <v>3723325</v>
      </c>
      <c r="AI6">
        <v>3982424</v>
      </c>
      <c r="AJ6">
        <v>4628146</v>
      </c>
      <c r="AK6">
        <v>4806194</v>
      </c>
      <c r="AL6">
        <v>14985784</v>
      </c>
      <c r="AM6">
        <v>15420180</v>
      </c>
      <c r="AN6">
        <v>17845000</v>
      </c>
      <c r="AO6">
        <v>19130000</v>
      </c>
      <c r="AP6">
        <v>18149000</v>
      </c>
      <c r="AQ6">
        <v>26297976</v>
      </c>
      <c r="AR6">
        <v>28842467</v>
      </c>
      <c r="AS6">
        <v>31982817</v>
      </c>
      <c r="AT6">
        <v>34332157</v>
      </c>
      <c r="AU6">
        <v>37001392</v>
      </c>
      <c r="AV6">
        <v>1691912</v>
      </c>
      <c r="AW6">
        <v>1874452</v>
      </c>
      <c r="AX6">
        <v>2088075</v>
      </c>
      <c r="AY6">
        <v>2363261</v>
      </c>
      <c r="AZ6">
        <v>2462307</v>
      </c>
      <c r="BA6">
        <v>2287041</v>
      </c>
      <c r="BB6">
        <v>2244877</v>
      </c>
      <c r="BC6">
        <v>2430610</v>
      </c>
      <c r="BD6">
        <v>2527460</v>
      </c>
      <c r="BE6">
        <v>2323747</v>
      </c>
      <c r="BF6">
        <v>7447925</v>
      </c>
      <c r="BG6">
        <v>7427151</v>
      </c>
      <c r="BH6">
        <v>9899065</v>
      </c>
      <c r="BI6">
        <v>7498383</v>
      </c>
      <c r="BJ6">
        <v>7755338</v>
      </c>
      <c r="BK6">
        <v>17326702</v>
      </c>
      <c r="BL6">
        <v>16806127</v>
      </c>
      <c r="BM6">
        <v>18576985</v>
      </c>
      <c r="BN6">
        <v>19829216</v>
      </c>
      <c r="BO6">
        <v>22075123</v>
      </c>
      <c r="BP6">
        <v>26490237</v>
      </c>
      <c r="BQ6">
        <v>24731312</v>
      </c>
      <c r="BR6">
        <v>23895155</v>
      </c>
      <c r="BS6">
        <v>23925066</v>
      </c>
      <c r="BT6">
        <v>24496438</v>
      </c>
      <c r="BU6">
        <v>3168654</v>
      </c>
      <c r="BV6">
        <v>3555908</v>
      </c>
      <c r="BW6">
        <v>3676472</v>
      </c>
      <c r="BX6">
        <v>3371849</v>
      </c>
      <c r="BY6">
        <v>3698329</v>
      </c>
    </row>
    <row r="7" spans="1:77" ht="15" customHeight="1">
      <c r="A7" s="6" t="s">
        <v>19</v>
      </c>
      <c r="B7">
        <v>53522955</v>
      </c>
      <c r="C7">
        <v>57147514</v>
      </c>
      <c r="D7">
        <v>57368039</v>
      </c>
      <c r="E7">
        <v>63154384</v>
      </c>
      <c r="F7">
        <v>66225805</v>
      </c>
      <c r="G7">
        <v>68627274</v>
      </c>
      <c r="H7">
        <v>70028574</v>
      </c>
      <c r="I7">
        <v>1113019</v>
      </c>
      <c r="J7">
        <v>1258597</v>
      </c>
      <c r="K7">
        <v>1230241</v>
      </c>
      <c r="L7">
        <v>7037847</v>
      </c>
      <c r="M7">
        <v>7174334</v>
      </c>
      <c r="N7">
        <v>7226324</v>
      </c>
      <c r="O7">
        <v>7652412</v>
      </c>
      <c r="P7">
        <v>12215718</v>
      </c>
      <c r="Q7">
        <v>11842680</v>
      </c>
      <c r="R7" s="77">
        <v>7073053</v>
      </c>
      <c r="S7" s="77">
        <v>8354671</v>
      </c>
      <c r="T7" s="77">
        <v>10227971</v>
      </c>
      <c r="U7" s="77">
        <v>13015975</v>
      </c>
      <c r="V7" s="77">
        <v>12223120</v>
      </c>
      <c r="W7">
        <v>4268469</v>
      </c>
      <c r="X7">
        <v>4132233</v>
      </c>
      <c r="Y7">
        <v>3635883</v>
      </c>
      <c r="Z7">
        <v>3911212</v>
      </c>
      <c r="AA7">
        <v>3508163</v>
      </c>
      <c r="AB7">
        <v>3344399</v>
      </c>
      <c r="AC7">
        <v>3331755</v>
      </c>
      <c r="AD7">
        <v>3456204</v>
      </c>
      <c r="AE7">
        <v>3616204</v>
      </c>
      <c r="AF7">
        <v>3616110</v>
      </c>
      <c r="AG7">
        <v>2625023</v>
      </c>
      <c r="AH7">
        <v>2673495</v>
      </c>
      <c r="AI7">
        <v>2870231</v>
      </c>
      <c r="AJ7">
        <v>2997707</v>
      </c>
      <c r="AK7">
        <v>3267100</v>
      </c>
      <c r="AL7">
        <v>28475430</v>
      </c>
      <c r="AM7">
        <v>23194976</v>
      </c>
      <c r="AN7">
        <v>30992000</v>
      </c>
      <c r="AO7">
        <v>24408000</v>
      </c>
      <c r="AP7">
        <v>24772000</v>
      </c>
      <c r="AQ7">
        <v>55287160</v>
      </c>
      <c r="AR7">
        <v>58448794</v>
      </c>
      <c r="AS7">
        <v>61049755</v>
      </c>
      <c r="AT7">
        <v>66249553</v>
      </c>
      <c r="AU7">
        <v>70936390</v>
      </c>
      <c r="AV7">
        <v>799768</v>
      </c>
      <c r="AW7">
        <v>926327</v>
      </c>
      <c r="AX7">
        <v>1092355</v>
      </c>
      <c r="AY7">
        <v>1260363</v>
      </c>
      <c r="AZ7">
        <v>1139392</v>
      </c>
      <c r="BA7">
        <v>1396090</v>
      </c>
      <c r="BB7">
        <v>1346171</v>
      </c>
      <c r="BC7">
        <v>1556463</v>
      </c>
      <c r="BD7">
        <v>1931502</v>
      </c>
      <c r="BE7">
        <v>1981214</v>
      </c>
      <c r="BF7">
        <v>26013557</v>
      </c>
      <c r="BG7">
        <v>44839223</v>
      </c>
      <c r="BH7">
        <v>30116316</v>
      </c>
      <c r="BI7">
        <v>30530261</v>
      </c>
      <c r="BJ7">
        <v>29760233</v>
      </c>
      <c r="BK7">
        <v>8329198</v>
      </c>
      <c r="BL7">
        <v>9160425</v>
      </c>
      <c r="BM7">
        <v>11022222</v>
      </c>
      <c r="BN7">
        <v>9901114</v>
      </c>
      <c r="BO7">
        <v>8569316</v>
      </c>
      <c r="BP7">
        <v>44188433</v>
      </c>
      <c r="BQ7">
        <v>40996190</v>
      </c>
      <c r="BR7">
        <v>43940729</v>
      </c>
      <c r="BS7">
        <v>43184601</v>
      </c>
      <c r="BT7">
        <v>42656534</v>
      </c>
      <c r="BU7">
        <v>3596802</v>
      </c>
      <c r="BV7">
        <v>3814549</v>
      </c>
      <c r="BW7">
        <v>4066482</v>
      </c>
      <c r="BX7">
        <v>3976099</v>
      </c>
      <c r="BY7">
        <v>4110318</v>
      </c>
    </row>
    <row r="8" spans="1:77" ht="15" customHeight="1">
      <c r="A8" s="6" t="s">
        <v>20</v>
      </c>
      <c r="B8">
        <v>46682153</v>
      </c>
      <c r="C8">
        <v>47709344</v>
      </c>
      <c r="D8">
        <v>45483841</v>
      </c>
      <c r="E8">
        <v>47454806</v>
      </c>
      <c r="L8">
        <v>3193930</v>
      </c>
      <c r="M8">
        <v>3132607</v>
      </c>
      <c r="N8">
        <v>3174492</v>
      </c>
      <c r="O8">
        <v>3286098</v>
      </c>
      <c r="R8" s="77">
        <v>3631187</v>
      </c>
      <c r="S8" s="77">
        <v>3996489</v>
      </c>
      <c r="T8" s="77"/>
      <c r="U8" s="77"/>
      <c r="V8" s="77"/>
      <c r="W8">
        <v>0</v>
      </c>
      <c r="X8">
        <v>0</v>
      </c>
      <c r="Y8">
        <v>0</v>
      </c>
      <c r="AB8">
        <v>0</v>
      </c>
      <c r="AC8">
        <v>0</v>
      </c>
      <c r="AG8">
        <v>0</v>
      </c>
      <c r="AH8">
        <v>0</v>
      </c>
      <c r="AI8">
        <v>0</v>
      </c>
      <c r="AL8">
        <v>0</v>
      </c>
      <c r="AM8">
        <v>0</v>
      </c>
      <c r="AQ8">
        <v>33794763</v>
      </c>
      <c r="AR8">
        <v>34219327</v>
      </c>
      <c r="AV8">
        <v>1357303</v>
      </c>
      <c r="AW8">
        <v>1472536</v>
      </c>
      <c r="BA8">
        <v>1697465</v>
      </c>
      <c r="BB8">
        <v>1705748</v>
      </c>
      <c r="BF8">
        <v>12897562</v>
      </c>
      <c r="BG8">
        <v>13145770</v>
      </c>
      <c r="BK8">
        <v>21486855</v>
      </c>
      <c r="BL8">
        <v>21977721</v>
      </c>
      <c r="BP8">
        <v>8673854</v>
      </c>
      <c r="BQ8">
        <v>9018680</v>
      </c>
      <c r="BU8">
        <v>3036578</v>
      </c>
      <c r="BV8">
        <v>2963905</v>
      </c>
    </row>
    <row r="9" spans="1:77" ht="15" customHeight="1">
      <c r="A9" s="6" t="s">
        <v>74</v>
      </c>
      <c r="B9">
        <v>68869195</v>
      </c>
      <c r="C9">
        <v>77022715</v>
      </c>
      <c r="D9">
        <v>77046183</v>
      </c>
      <c r="E9">
        <v>85516662</v>
      </c>
      <c r="F9">
        <v>80561116</v>
      </c>
      <c r="G9">
        <v>93549254</v>
      </c>
      <c r="H9">
        <v>95449157</v>
      </c>
      <c r="I9">
        <v>0</v>
      </c>
      <c r="J9">
        <v>0</v>
      </c>
      <c r="K9">
        <v>0</v>
      </c>
      <c r="L9">
        <v>1606329</v>
      </c>
      <c r="M9">
        <v>1721835</v>
      </c>
      <c r="N9">
        <v>1750598</v>
      </c>
      <c r="O9">
        <v>1873865</v>
      </c>
      <c r="P9">
        <v>3012731</v>
      </c>
      <c r="Q9">
        <v>3123872</v>
      </c>
      <c r="R9" s="77">
        <v>1884315</v>
      </c>
      <c r="S9" s="77">
        <v>1978091</v>
      </c>
      <c r="T9" s="77">
        <v>2831834</v>
      </c>
      <c r="U9" s="77">
        <v>2788840</v>
      </c>
      <c r="V9" s="77">
        <v>3529973</v>
      </c>
      <c r="W9">
        <v>1823747</v>
      </c>
      <c r="X9">
        <v>1705305</v>
      </c>
      <c r="Y9">
        <v>1163322</v>
      </c>
      <c r="Z9">
        <v>2173534</v>
      </c>
      <c r="AA9">
        <v>3417377</v>
      </c>
      <c r="AB9">
        <v>6217391</v>
      </c>
      <c r="AC9">
        <v>5862072</v>
      </c>
      <c r="AD9">
        <v>5363656</v>
      </c>
      <c r="AE9">
        <v>5481255</v>
      </c>
      <c r="AF9">
        <v>7933899</v>
      </c>
      <c r="AG9">
        <v>1196295</v>
      </c>
      <c r="AH9">
        <v>1230945</v>
      </c>
      <c r="AI9">
        <v>1258388</v>
      </c>
      <c r="AJ9">
        <v>1537981</v>
      </c>
      <c r="AK9">
        <v>1737063</v>
      </c>
      <c r="AL9">
        <v>57140895</v>
      </c>
      <c r="AM9">
        <v>59509855</v>
      </c>
      <c r="AN9">
        <v>68549000</v>
      </c>
      <c r="AO9">
        <v>65696000</v>
      </c>
      <c r="AP9">
        <v>68303000</v>
      </c>
      <c r="AQ9">
        <v>93232083</v>
      </c>
      <c r="AR9">
        <v>96077005</v>
      </c>
      <c r="AS9">
        <v>121396812</v>
      </c>
      <c r="AT9">
        <v>132760966</v>
      </c>
      <c r="AU9">
        <v>136591193</v>
      </c>
      <c r="AV9">
        <v>110160</v>
      </c>
      <c r="AW9">
        <v>161891</v>
      </c>
      <c r="AX9">
        <v>432716</v>
      </c>
      <c r="AY9">
        <v>821102</v>
      </c>
      <c r="AZ9">
        <v>883047</v>
      </c>
      <c r="BA9">
        <v>837557</v>
      </c>
      <c r="BB9">
        <v>874430</v>
      </c>
      <c r="BC9">
        <v>1527210</v>
      </c>
      <c r="BD9">
        <v>1905315</v>
      </c>
      <c r="BE9">
        <v>1686637</v>
      </c>
      <c r="BF9">
        <v>27660156</v>
      </c>
      <c r="BG9">
        <v>27744918</v>
      </c>
      <c r="BH9">
        <v>33665333</v>
      </c>
      <c r="BI9">
        <v>31842838</v>
      </c>
      <c r="BJ9">
        <v>32203981</v>
      </c>
      <c r="BK9">
        <v>40041093</v>
      </c>
      <c r="BL9">
        <v>29478158</v>
      </c>
      <c r="BM9">
        <v>44859137</v>
      </c>
      <c r="BN9">
        <v>47167653</v>
      </c>
      <c r="BO9">
        <v>47947304</v>
      </c>
      <c r="BP9">
        <v>540632</v>
      </c>
      <c r="BQ9">
        <v>551573</v>
      </c>
      <c r="BR9">
        <v>530292</v>
      </c>
      <c r="BS9">
        <v>414993</v>
      </c>
      <c r="BT9">
        <v>321627</v>
      </c>
      <c r="BU9">
        <v>2880282</v>
      </c>
      <c r="BV9">
        <v>2832190</v>
      </c>
      <c r="BW9">
        <v>2909554</v>
      </c>
      <c r="BX9">
        <v>2710982</v>
      </c>
      <c r="BY9">
        <v>2610054</v>
      </c>
    </row>
    <row r="10" spans="1:77" ht="15" customHeight="1">
      <c r="A10" s="6" t="s">
        <v>143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U10">
        <v>0</v>
      </c>
      <c r="BV10">
        <v>0</v>
      </c>
      <c r="BW10">
        <v>0</v>
      </c>
      <c r="BX10">
        <v>0</v>
      </c>
      <c r="BY10">
        <v>0</v>
      </c>
    </row>
    <row r="11" spans="1:77" ht="15" customHeight="1">
      <c r="A11" s="6" t="s">
        <v>144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U11">
        <v>0</v>
      </c>
      <c r="BV11">
        <v>0</v>
      </c>
      <c r="BW11">
        <v>0</v>
      </c>
      <c r="BX11">
        <v>0</v>
      </c>
      <c r="BY11">
        <v>0</v>
      </c>
    </row>
    <row r="12" spans="1:77" ht="15" customHeight="1">
      <c r="A12" s="6" t="s">
        <v>41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>
        <v>101619</v>
      </c>
      <c r="X12">
        <v>99246</v>
      </c>
      <c r="Y12">
        <v>111870</v>
      </c>
      <c r="Z12">
        <v>101707</v>
      </c>
      <c r="AA12">
        <v>760266</v>
      </c>
      <c r="AB12">
        <v>260054</v>
      </c>
      <c r="AC12">
        <v>317835</v>
      </c>
      <c r="AD12">
        <v>401221</v>
      </c>
      <c r="AE12">
        <v>400554</v>
      </c>
      <c r="AF12">
        <v>1281342</v>
      </c>
      <c r="AG12">
        <v>116107</v>
      </c>
      <c r="AH12">
        <v>113871</v>
      </c>
      <c r="AI12">
        <v>120451</v>
      </c>
      <c r="AJ12">
        <v>133260</v>
      </c>
      <c r="AK12">
        <v>483268</v>
      </c>
      <c r="AL12">
        <v>348882</v>
      </c>
      <c r="AM12">
        <v>248196</v>
      </c>
      <c r="AN12">
        <v>188000</v>
      </c>
      <c r="AO12">
        <v>671000</v>
      </c>
      <c r="AP12">
        <v>-1809000</v>
      </c>
      <c r="AQ12">
        <v>5482824</v>
      </c>
      <c r="AR12">
        <v>5702068</v>
      </c>
      <c r="AS12">
        <v>6438083</v>
      </c>
      <c r="AT12">
        <v>7015957</v>
      </c>
      <c r="AU12">
        <v>9853097</v>
      </c>
      <c r="AV12">
        <v>175878</v>
      </c>
      <c r="AW12">
        <v>123568</v>
      </c>
      <c r="AX12">
        <v>114537</v>
      </c>
      <c r="AY12">
        <v>150489</v>
      </c>
      <c r="AZ12">
        <v>102606</v>
      </c>
      <c r="BA12">
        <v>190415</v>
      </c>
      <c r="BB12">
        <v>198468</v>
      </c>
      <c r="BC12">
        <v>166089</v>
      </c>
      <c r="BD12">
        <v>161744</v>
      </c>
      <c r="BE12">
        <v>129933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1938646</v>
      </c>
      <c r="BL12">
        <v>2041043</v>
      </c>
      <c r="BM12">
        <v>2045773</v>
      </c>
      <c r="BN12">
        <v>2044369</v>
      </c>
      <c r="BO12">
        <v>2099598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</row>
    <row r="13" spans="1:77" s="5" customFormat="1" ht="15" customHeight="1">
      <c r="A13" s="74" t="s">
        <v>75</v>
      </c>
      <c r="B13" s="50">
        <f>SUM(B2:B12)</f>
        <v>728033906</v>
      </c>
      <c r="C13" s="50">
        <f t="shared" ref="C13:E13" si="0">SUM(C2:C12)</f>
        <v>757632850</v>
      </c>
      <c r="D13" s="50">
        <f t="shared" si="0"/>
        <v>761267402</v>
      </c>
      <c r="E13" s="50">
        <f t="shared" si="0"/>
        <v>785516317</v>
      </c>
      <c r="F13" s="50">
        <v>792814489</v>
      </c>
      <c r="G13" s="50">
        <v>849366679</v>
      </c>
      <c r="H13" s="50">
        <v>899252408</v>
      </c>
      <c r="I13" s="50">
        <v>1393906</v>
      </c>
      <c r="J13" s="50">
        <v>1531394</v>
      </c>
      <c r="K13" s="50">
        <v>1477043</v>
      </c>
      <c r="L13" s="50">
        <f>SUM(L2:L12)</f>
        <v>53550801</v>
      </c>
      <c r="M13" s="50">
        <f t="shared" ref="M13:S13" si="1">SUM(M2:M12)</f>
        <v>54000925</v>
      </c>
      <c r="N13" s="50">
        <f t="shared" si="1"/>
        <v>50719783</v>
      </c>
      <c r="O13" s="50">
        <f t="shared" si="1"/>
        <v>56019002</v>
      </c>
      <c r="P13" s="50">
        <f t="shared" si="1"/>
        <v>77326866</v>
      </c>
      <c r="Q13" s="50">
        <f t="shared" si="1"/>
        <v>73127514</v>
      </c>
      <c r="R13" s="78">
        <f t="shared" si="1"/>
        <v>65115481</v>
      </c>
      <c r="S13" s="78">
        <f t="shared" si="1"/>
        <v>65179482</v>
      </c>
      <c r="T13" s="78">
        <f t="shared" ref="T13:V13" si="2">SUM(T2:T12)</f>
        <v>62758380</v>
      </c>
      <c r="U13" s="78">
        <f t="shared" si="2"/>
        <v>66460169</v>
      </c>
      <c r="V13" s="78">
        <f t="shared" si="2"/>
        <v>66013079</v>
      </c>
      <c r="W13">
        <v>53349882</v>
      </c>
      <c r="X13">
        <v>49565551</v>
      </c>
      <c r="Y13">
        <v>45403252</v>
      </c>
      <c r="Z13">
        <v>49100276</v>
      </c>
      <c r="AA13">
        <v>53572042</v>
      </c>
      <c r="AB13">
        <v>72215601</v>
      </c>
      <c r="AC13">
        <v>69175101</v>
      </c>
      <c r="AD13">
        <v>67488392</v>
      </c>
      <c r="AE13">
        <v>69444705</v>
      </c>
      <c r="AF13">
        <v>69671910</v>
      </c>
      <c r="AG13">
        <v>33264726</v>
      </c>
      <c r="AH13">
        <v>34902123</v>
      </c>
      <c r="AI13">
        <v>35220067</v>
      </c>
      <c r="AJ13">
        <v>36338243</v>
      </c>
      <c r="AK13">
        <v>37912109</v>
      </c>
      <c r="AL13">
        <v>232744118</v>
      </c>
      <c r="AM13">
        <v>237753875</v>
      </c>
      <c r="AN13">
        <v>261754000</v>
      </c>
      <c r="AO13">
        <v>253886000</v>
      </c>
      <c r="AP13">
        <v>254161000</v>
      </c>
      <c r="AQ13" s="5">
        <v>681378508</v>
      </c>
      <c r="AR13" s="5">
        <v>700276278</v>
      </c>
      <c r="AS13" s="5">
        <v>730405367</v>
      </c>
      <c r="AT13" s="5">
        <v>767330238</v>
      </c>
      <c r="AU13" s="5">
        <v>784081290</v>
      </c>
      <c r="AV13" s="5">
        <v>14987824</v>
      </c>
      <c r="AW13" s="5">
        <v>16090854</v>
      </c>
      <c r="AX13" s="5">
        <v>16019941</v>
      </c>
      <c r="AY13" s="5">
        <v>18083566</v>
      </c>
      <c r="AZ13" s="5">
        <v>18965456</v>
      </c>
      <c r="BA13" s="5">
        <v>30492063</v>
      </c>
      <c r="BB13" s="5">
        <v>30981316</v>
      </c>
      <c r="BC13" s="5">
        <v>31158126</v>
      </c>
      <c r="BD13" s="5">
        <v>32713467</v>
      </c>
      <c r="BE13" s="5">
        <v>31700080</v>
      </c>
      <c r="BF13" s="5">
        <v>223401127</v>
      </c>
      <c r="BG13" s="5">
        <v>231215373</v>
      </c>
      <c r="BH13" s="5">
        <v>237570268</v>
      </c>
      <c r="BI13" s="5">
        <v>227964500</v>
      </c>
      <c r="BJ13" s="5">
        <v>230885693</v>
      </c>
      <c r="BK13" s="5">
        <v>559005728</v>
      </c>
      <c r="BL13" s="5">
        <v>556059281</v>
      </c>
      <c r="BM13" s="5">
        <v>577276594</v>
      </c>
      <c r="BN13" s="5">
        <v>597929096</v>
      </c>
      <c r="BO13" s="5">
        <v>626751612</v>
      </c>
      <c r="BP13" s="5">
        <v>255600120</v>
      </c>
      <c r="BQ13" s="5">
        <v>233529677</v>
      </c>
      <c r="BR13" s="5">
        <v>239020725</v>
      </c>
      <c r="BS13" s="5">
        <v>230858127</v>
      </c>
      <c r="BT13" s="5">
        <v>228578385</v>
      </c>
      <c r="BU13" s="5">
        <v>46257066</v>
      </c>
      <c r="BV13" s="5">
        <v>46909610</v>
      </c>
      <c r="BW13" s="5">
        <v>45878390</v>
      </c>
      <c r="BX13" s="5">
        <v>44058277</v>
      </c>
      <c r="BY13" s="5">
        <v>43643331</v>
      </c>
    </row>
    <row r="14" spans="1:77" ht="15" customHeight="1">
      <c r="B14" s="17"/>
      <c r="C14" s="17"/>
      <c r="D14" s="17"/>
      <c r="L14" s="17"/>
      <c r="M14" s="17"/>
      <c r="N14" s="17"/>
      <c r="R14" s="50"/>
      <c r="S14" s="50"/>
      <c r="T14" s="75"/>
      <c r="U14" s="75"/>
      <c r="V14" s="75"/>
    </row>
    <row r="15" spans="1:77" ht="15" customHeight="1">
      <c r="A15" s="34" t="s">
        <v>76</v>
      </c>
      <c r="B15" s="8" t="s">
        <v>151</v>
      </c>
      <c r="C15" s="8" t="s">
        <v>152</v>
      </c>
      <c r="D15" s="8" t="s">
        <v>153</v>
      </c>
      <c r="E15" s="8" t="s">
        <v>154</v>
      </c>
      <c r="F15" s="8" t="s">
        <v>155</v>
      </c>
      <c r="G15" s="8" t="s">
        <v>156</v>
      </c>
      <c r="H15" s="8" t="s">
        <v>157</v>
      </c>
      <c r="I15" s="8" t="s">
        <v>216</v>
      </c>
      <c r="J15" s="8" t="s">
        <v>215</v>
      </c>
      <c r="K15" s="8" t="s">
        <v>214</v>
      </c>
      <c r="L15" s="8" t="s">
        <v>160</v>
      </c>
      <c r="M15" s="8" t="s">
        <v>161</v>
      </c>
      <c r="N15" s="8" t="s">
        <v>162</v>
      </c>
      <c r="O15" s="8" t="s">
        <v>163</v>
      </c>
      <c r="P15" s="8" t="s">
        <v>158</v>
      </c>
      <c r="Q15" s="8" t="s">
        <v>159</v>
      </c>
      <c r="R15" s="8"/>
      <c r="S15" s="8"/>
      <c r="T15" s="8"/>
      <c r="U15" s="8"/>
      <c r="V15" s="8"/>
      <c r="W15" s="8" t="s">
        <v>164</v>
      </c>
      <c r="X15" s="8" t="s">
        <v>165</v>
      </c>
      <c r="Y15" s="8" t="s">
        <v>166</v>
      </c>
      <c r="Z15" s="8" t="s">
        <v>167</v>
      </c>
      <c r="AA15" s="8" t="s">
        <v>168</v>
      </c>
      <c r="AB15" s="8" t="s">
        <v>169</v>
      </c>
      <c r="AC15" s="8" t="s">
        <v>170</v>
      </c>
      <c r="AD15" s="8" t="s">
        <v>171</v>
      </c>
      <c r="AE15" s="8" t="s">
        <v>172</v>
      </c>
      <c r="AF15" s="8" t="s">
        <v>173</v>
      </c>
      <c r="AG15" s="8" t="s">
        <v>174</v>
      </c>
      <c r="AH15" s="8" t="s">
        <v>175</v>
      </c>
      <c r="AI15" s="8" t="s">
        <v>176</v>
      </c>
      <c r="AJ15" s="8" t="s">
        <v>177</v>
      </c>
      <c r="AK15" s="8" t="s">
        <v>178</v>
      </c>
      <c r="AL15" s="8" t="s">
        <v>179</v>
      </c>
      <c r="AM15" s="8" t="s">
        <v>180</v>
      </c>
      <c r="AN15" s="8" t="s">
        <v>181</v>
      </c>
      <c r="AO15" s="8" t="s">
        <v>182</v>
      </c>
      <c r="AP15" s="8" t="s">
        <v>183</v>
      </c>
      <c r="AQ15" s="8" t="s">
        <v>184</v>
      </c>
      <c r="AR15" s="8" t="s">
        <v>185</v>
      </c>
      <c r="AS15" s="8" t="s">
        <v>186</v>
      </c>
      <c r="AT15" s="8" t="s">
        <v>187</v>
      </c>
      <c r="AU15" s="8" t="s">
        <v>188</v>
      </c>
      <c r="AV15" s="8" t="s">
        <v>189</v>
      </c>
      <c r="AW15" s="8" t="s">
        <v>190</v>
      </c>
      <c r="AX15" s="8" t="s">
        <v>191</v>
      </c>
      <c r="AY15" s="8" t="s">
        <v>192</v>
      </c>
      <c r="AZ15" s="8" t="s">
        <v>193</v>
      </c>
      <c r="BA15" s="8" t="s">
        <v>194</v>
      </c>
      <c r="BB15" s="8" t="s">
        <v>195</v>
      </c>
      <c r="BC15" s="8" t="s">
        <v>196</v>
      </c>
      <c r="BD15" s="8" t="s">
        <v>197</v>
      </c>
      <c r="BE15" s="8" t="s">
        <v>198</v>
      </c>
      <c r="BF15" s="8" t="s">
        <v>199</v>
      </c>
      <c r="BG15" s="8" t="s">
        <v>200</v>
      </c>
      <c r="BH15" s="8" t="s">
        <v>201</v>
      </c>
      <c r="BI15" s="8" t="s">
        <v>202</v>
      </c>
      <c r="BJ15" s="8" t="s">
        <v>203</v>
      </c>
      <c r="BK15" s="8" t="s">
        <v>209</v>
      </c>
      <c r="BL15" s="8" t="s">
        <v>210</v>
      </c>
      <c r="BM15" s="8" t="s">
        <v>211</v>
      </c>
      <c r="BN15" s="8" t="s">
        <v>212</v>
      </c>
      <c r="BO15" s="8" t="s">
        <v>213</v>
      </c>
      <c r="BP15" s="8" t="s">
        <v>217</v>
      </c>
      <c r="BQ15" s="8" t="s">
        <v>218</v>
      </c>
      <c r="BR15" s="8" t="s">
        <v>219</v>
      </c>
      <c r="BS15" s="8" t="s">
        <v>220</v>
      </c>
      <c r="BT15" s="8" t="s">
        <v>221</v>
      </c>
      <c r="BU15" s="8" t="s">
        <v>250</v>
      </c>
      <c r="BV15" s="8" t="s">
        <v>251</v>
      </c>
      <c r="BW15" s="8" t="s">
        <v>252</v>
      </c>
      <c r="BX15" s="8" t="s">
        <v>253</v>
      </c>
      <c r="BY15" s="8" t="s">
        <v>254</v>
      </c>
    </row>
    <row r="16" spans="1:77" ht="15" customHeight="1">
      <c r="A16" s="11" t="s">
        <v>14</v>
      </c>
      <c r="B16" s="73">
        <f t="shared" ref="B16:E23" si="3">B2/B$13</f>
        <v>0.42727060159750307</v>
      </c>
      <c r="C16" s="73">
        <f t="shared" si="3"/>
        <v>0.42395177294648723</v>
      </c>
      <c r="D16" s="73">
        <f t="shared" si="3"/>
        <v>0.44439782671792377</v>
      </c>
      <c r="E16" s="73">
        <f t="shared" si="3"/>
        <v>0.41583195018468344</v>
      </c>
      <c r="F16" s="73">
        <f t="shared" ref="F16:H16" si="4">F2/F$13</f>
        <v>0.48863980082987613</v>
      </c>
      <c r="G16" s="73">
        <f t="shared" si="4"/>
        <v>0.48698702601211885</v>
      </c>
      <c r="H16" s="73">
        <f t="shared" si="4"/>
        <v>0.51750414439813208</v>
      </c>
      <c r="I16" s="73">
        <f t="shared" ref="I16:K16" si="5">I2/I$13</f>
        <v>0.20151071880026344</v>
      </c>
      <c r="J16" s="73">
        <f t="shared" si="5"/>
        <v>0.17813639076553781</v>
      </c>
      <c r="K16" s="73">
        <f t="shared" si="5"/>
        <v>0.1670919533148324</v>
      </c>
      <c r="L16" s="73">
        <f t="shared" ref="L16:O16" si="6">L2/L$13</f>
        <v>0.62370161372562849</v>
      </c>
      <c r="M16" s="73">
        <f t="shared" si="6"/>
        <v>0.62190769880330754</v>
      </c>
      <c r="N16" s="73">
        <f t="shared" si="6"/>
        <v>0.58654414984385872</v>
      </c>
      <c r="O16" s="73">
        <f t="shared" si="6"/>
        <v>0.59792316542875934</v>
      </c>
      <c r="P16" s="73">
        <f t="shared" ref="P16" si="7">P2/P$13</f>
        <v>0.63513642205543419</v>
      </c>
      <c r="Q16" s="73">
        <f t="shared" ref="Q16:AA16" si="8">Q2/Q$13</f>
        <v>0.63035315271349168</v>
      </c>
      <c r="R16" s="73">
        <f t="shared" ref="R16:S16" si="9">R2/R$13</f>
        <v>0.63902797554394164</v>
      </c>
      <c r="S16" s="73">
        <f t="shared" si="9"/>
        <v>0.60926989263277664</v>
      </c>
      <c r="T16" s="73">
        <f t="shared" ref="T16:V16" si="10">T2/T$13</f>
        <v>0.54989109024165383</v>
      </c>
      <c r="U16" s="73">
        <f t="shared" si="10"/>
        <v>0.49933536882820745</v>
      </c>
      <c r="V16" s="73">
        <f t="shared" si="10"/>
        <v>0.52052836378075928</v>
      </c>
      <c r="W16" s="73">
        <f t="shared" si="8"/>
        <v>0.52575364646542233</v>
      </c>
      <c r="X16" s="73">
        <f t="shared" si="8"/>
        <v>0.5418784913739787</v>
      </c>
      <c r="Y16" s="73">
        <f t="shared" si="8"/>
        <v>0.54898206410413064</v>
      </c>
      <c r="Z16" s="73">
        <f t="shared" si="8"/>
        <v>0.56004542622122944</v>
      </c>
      <c r="AA16" s="73">
        <f t="shared" si="8"/>
        <v>0.56643743391375678</v>
      </c>
      <c r="AB16" s="73">
        <f t="shared" ref="AB16:AF16" si="11">AB2/AB$13</f>
        <v>0.56206498925349935</v>
      </c>
      <c r="AC16" s="73">
        <f t="shared" si="11"/>
        <v>0.55152049579226492</v>
      </c>
      <c r="AD16" s="73">
        <f t="shared" si="11"/>
        <v>0.5435035405792451</v>
      </c>
      <c r="AE16" s="73">
        <f t="shared" si="11"/>
        <v>0.55699250216413188</v>
      </c>
      <c r="AF16" s="73">
        <f t="shared" si="11"/>
        <v>0.54089945287849872</v>
      </c>
      <c r="AG16" s="73">
        <f t="shared" ref="AG16:AP16" si="12">AG2/AG$13</f>
        <v>0.48387105307886796</v>
      </c>
      <c r="AH16" s="73">
        <f t="shared" si="12"/>
        <v>0.4759260346426491</v>
      </c>
      <c r="AI16" s="73">
        <f t="shared" si="12"/>
        <v>0.48633149959652261</v>
      </c>
      <c r="AJ16" s="73">
        <f t="shared" si="12"/>
        <v>0.49686816173253068</v>
      </c>
      <c r="AK16" s="73">
        <f t="shared" si="12"/>
        <v>0.53584560542385018</v>
      </c>
      <c r="AL16" s="73">
        <f t="shared" si="12"/>
        <v>0.36016205573882643</v>
      </c>
      <c r="AM16" s="73">
        <f t="shared" si="12"/>
        <v>0.36950410587419447</v>
      </c>
      <c r="AN16" s="73">
        <f t="shared" si="12"/>
        <v>0.34765466812350526</v>
      </c>
      <c r="AO16" s="73">
        <f t="shared" si="12"/>
        <v>0.3557935451344304</v>
      </c>
      <c r="AP16" s="73">
        <f t="shared" si="12"/>
        <v>0.3553771034895204</v>
      </c>
      <c r="AQ16" s="73">
        <f t="shared" ref="AQ16:AU16" si="13">AQ2/AQ$13</f>
        <v>0.48620964282014012</v>
      </c>
      <c r="AR16" s="73">
        <f t="shared" si="13"/>
        <v>0.48611588410824336</v>
      </c>
      <c r="AS16" s="73">
        <f t="shared" si="13"/>
        <v>0.49241008520683555</v>
      </c>
      <c r="AT16" s="73">
        <f t="shared" si="13"/>
        <v>0.48367604926837249</v>
      </c>
      <c r="AU16" s="73">
        <f t="shared" si="13"/>
        <v>0.46701096004981829</v>
      </c>
      <c r="AV16" s="73">
        <f t="shared" ref="AV16:AZ16" si="14">AV2/AV$13</f>
        <v>0.59460846351011332</v>
      </c>
      <c r="AW16" s="73">
        <f t="shared" si="14"/>
        <v>0.58326077658774356</v>
      </c>
      <c r="AX16" s="73">
        <f t="shared" si="14"/>
        <v>0.62854001771916634</v>
      </c>
      <c r="AY16" s="73">
        <f t="shared" si="14"/>
        <v>0.60726324664062392</v>
      </c>
      <c r="AZ16" s="73">
        <f t="shared" si="14"/>
        <v>0.60972137975485541</v>
      </c>
      <c r="BA16" s="73">
        <f t="shared" ref="BA16:BE16" si="15">BA2/BA$13</f>
        <v>0.66850114405181438</v>
      </c>
      <c r="BB16" s="73">
        <f t="shared" si="15"/>
        <v>0.66792069129665121</v>
      </c>
      <c r="BC16" s="73">
        <f t="shared" si="15"/>
        <v>0.68498278747572949</v>
      </c>
      <c r="BD16" s="73">
        <f t="shared" si="15"/>
        <v>0.67349202088546589</v>
      </c>
      <c r="BE16" s="73">
        <f t="shared" si="15"/>
        <v>0.68116067845885564</v>
      </c>
      <c r="BF16" s="73">
        <f t="shared" ref="BF16:BJ16" si="16">BF2/BF$13</f>
        <v>0.48383490921243205</v>
      </c>
      <c r="BG16" s="73">
        <f t="shared" si="16"/>
        <v>0.42719261577819051</v>
      </c>
      <c r="BH16" s="73">
        <f t="shared" si="16"/>
        <v>0.51139477184072546</v>
      </c>
      <c r="BI16" s="73">
        <f t="shared" si="16"/>
        <v>0.51377797420212357</v>
      </c>
      <c r="BJ16" s="73">
        <f t="shared" si="16"/>
        <v>0.51492579923520854</v>
      </c>
      <c r="BK16" s="73">
        <f t="shared" ref="BK16:BO16" si="17">BK2/BK$13</f>
        <v>0.4443301715148078</v>
      </c>
      <c r="BL16" s="73">
        <f t="shared" si="17"/>
        <v>0.45430461397154526</v>
      </c>
      <c r="BM16" s="73">
        <f t="shared" si="17"/>
        <v>0.46114496026145829</v>
      </c>
      <c r="BN16" s="73">
        <f t="shared" si="17"/>
        <v>0.45687961804755528</v>
      </c>
      <c r="BO16" s="73">
        <f t="shared" si="17"/>
        <v>0.44890376923354447</v>
      </c>
      <c r="BP16" s="73">
        <f t="shared" ref="BP16:BY16" si="18">BP2/BP$13</f>
        <v>0.56037265162473315</v>
      </c>
      <c r="BQ16" s="73">
        <f t="shared" si="18"/>
        <v>0.55466749949729088</v>
      </c>
      <c r="BR16" s="73">
        <f t="shared" si="18"/>
        <v>0.54575982061806561</v>
      </c>
      <c r="BS16" s="73">
        <f t="shared" si="18"/>
        <v>0.56213540188689137</v>
      </c>
      <c r="BT16" s="73">
        <f t="shared" si="18"/>
        <v>0.55707778318584233</v>
      </c>
      <c r="BU16" s="73">
        <f t="shared" si="18"/>
        <v>0.5741378192901383</v>
      </c>
      <c r="BV16" s="73">
        <f t="shared" si="18"/>
        <v>0.58336509299480421</v>
      </c>
      <c r="BW16" s="73">
        <f t="shared" si="18"/>
        <v>0.61799999956406493</v>
      </c>
      <c r="BX16" s="73">
        <f t="shared" si="18"/>
        <v>0.61185946967467653</v>
      </c>
      <c r="BY16" s="73">
        <f t="shared" si="18"/>
        <v>0.59809179093135678</v>
      </c>
    </row>
    <row r="17" spans="1:77" ht="15" customHeight="1">
      <c r="A17" s="10" t="s">
        <v>15</v>
      </c>
      <c r="B17" s="21">
        <f t="shared" si="3"/>
        <v>0.16484449695396466</v>
      </c>
      <c r="C17" s="21">
        <f t="shared" si="3"/>
        <v>0.15856961983630991</v>
      </c>
      <c r="D17" s="21">
        <f t="shared" si="3"/>
        <v>0.14723846273401839</v>
      </c>
      <c r="E17" s="21">
        <f t="shared" si="3"/>
        <v>0.15258604488033825</v>
      </c>
      <c r="F17" s="21">
        <f t="shared" ref="F17:H17" si="19">F3/F$13</f>
        <v>0.15800817434354433</v>
      </c>
      <c r="G17" s="21">
        <f t="shared" si="19"/>
        <v>0.15441796840254901</v>
      </c>
      <c r="H17" s="21">
        <f t="shared" si="19"/>
        <v>0.1552645372510362</v>
      </c>
      <c r="I17" s="21">
        <f t="shared" ref="I17:K17" si="20">I3/I$13</f>
        <v>0</v>
      </c>
      <c r="J17" s="21">
        <f t="shared" si="20"/>
        <v>0</v>
      </c>
      <c r="K17" s="21">
        <f t="shared" si="20"/>
        <v>0</v>
      </c>
      <c r="L17" s="21">
        <f t="shared" ref="L17:O17" si="21">L3/L$13</f>
        <v>3.6058209474775178E-2</v>
      </c>
      <c r="M17" s="21">
        <f t="shared" si="21"/>
        <v>2.5726948195794793E-2</v>
      </c>
      <c r="N17" s="21">
        <f t="shared" si="21"/>
        <v>3.8434569012253068E-2</v>
      </c>
      <c r="O17" s="21">
        <f t="shared" si="21"/>
        <v>3.711845848306973E-2</v>
      </c>
      <c r="P17" s="21">
        <f t="shared" ref="P17" si="22">P3/P$13</f>
        <v>2.2978572544243549E-2</v>
      </c>
      <c r="Q17" s="21">
        <f t="shared" ref="Q17:AA17" si="23">Q3/Q$13</f>
        <v>2.5146554277778402E-2</v>
      </c>
      <c r="R17" s="76">
        <f t="shared" si="23"/>
        <v>4.660443190153199E-3</v>
      </c>
      <c r="S17" s="76">
        <f t="shared" si="23"/>
        <v>5.8819890590723015E-3</v>
      </c>
      <c r="T17" s="76">
        <f t="shared" ref="T17:V17" si="24">T3/T$13</f>
        <v>7.1994050834326825E-3</v>
      </c>
      <c r="U17" s="76">
        <f t="shared" si="24"/>
        <v>8.1085710149187244E-3</v>
      </c>
      <c r="V17" s="76">
        <f t="shared" si="24"/>
        <v>8.3740223660829401E-3</v>
      </c>
      <c r="W17" s="21">
        <f t="shared" si="23"/>
        <v>9.5281185439173039E-3</v>
      </c>
      <c r="X17" s="21">
        <f t="shared" si="23"/>
        <v>9.28626819865273E-3</v>
      </c>
      <c r="Y17" s="21">
        <f t="shared" si="23"/>
        <v>8.5009549536231455E-3</v>
      </c>
      <c r="Z17" s="21">
        <f t="shared" si="23"/>
        <v>1.0241469925749501E-2</v>
      </c>
      <c r="AA17" s="21">
        <f t="shared" si="23"/>
        <v>3.4150275623243929E-3</v>
      </c>
      <c r="AB17" s="21">
        <f t="shared" ref="AB17:AF17" si="25">AB3/AB$13</f>
        <v>1.2300887726462319E-2</v>
      </c>
      <c r="AC17" s="21">
        <f t="shared" si="25"/>
        <v>1.4888102584772519E-2</v>
      </c>
      <c r="AD17" s="21">
        <f t="shared" si="25"/>
        <v>1.3160381714236131E-2</v>
      </c>
      <c r="AE17" s="21">
        <f t="shared" si="25"/>
        <v>8.3563894468267948E-3</v>
      </c>
      <c r="AF17" s="21">
        <f t="shared" si="25"/>
        <v>5.0481176703782056E-3</v>
      </c>
      <c r="AG17" s="21">
        <f t="shared" ref="AG17:AP17" si="26">AG3/AG$13</f>
        <v>1.4444730433071958E-4</v>
      </c>
      <c r="AH17" s="21">
        <f t="shared" si="26"/>
        <v>4.2238118294408625E-4</v>
      </c>
      <c r="AI17" s="21">
        <f t="shared" si="26"/>
        <v>2.0528069977833943E-5</v>
      </c>
      <c r="AJ17" s="21">
        <f t="shared" si="26"/>
        <v>1.1668148071991262E-5</v>
      </c>
      <c r="AK17" s="21">
        <f t="shared" si="26"/>
        <v>1.42065428225056E-4</v>
      </c>
      <c r="AL17" s="21">
        <f t="shared" si="26"/>
        <v>4.7586702062219245E-2</v>
      </c>
      <c r="AM17" s="21">
        <f t="shared" si="26"/>
        <v>4.5172163860631082E-2</v>
      </c>
      <c r="AN17" s="21">
        <f t="shared" si="26"/>
        <v>4.3028950846978463E-2</v>
      </c>
      <c r="AO17" s="21">
        <f t="shared" si="26"/>
        <v>3.7749226030580653E-2</v>
      </c>
      <c r="AP17" s="21">
        <f t="shared" si="26"/>
        <v>4.0427130834392373E-2</v>
      </c>
      <c r="AQ17" s="21">
        <f t="shared" ref="AQ17:AU17" si="27">AQ3/AQ$13</f>
        <v>6.2724934083186551E-2</v>
      </c>
      <c r="AR17" s="21">
        <f t="shared" si="27"/>
        <v>6.1007607057624764E-2</v>
      </c>
      <c r="AS17" s="21">
        <f t="shared" si="27"/>
        <v>6.1634944147391513E-2</v>
      </c>
      <c r="AT17" s="21">
        <f t="shared" si="27"/>
        <v>5.9174540180182499E-2</v>
      </c>
      <c r="AU17" s="21">
        <f t="shared" si="27"/>
        <v>5.9778975213144035E-2</v>
      </c>
      <c r="AV17" s="21">
        <f t="shared" ref="AV17:AZ17" si="28">AV3/AV$13</f>
        <v>6.0128808558200313E-4</v>
      </c>
      <c r="AW17" s="21">
        <f t="shared" si="28"/>
        <v>3.9488270790350843E-4</v>
      </c>
      <c r="AX17" s="21">
        <f t="shared" si="28"/>
        <v>1.2679821979369337E-3</v>
      </c>
      <c r="AY17" s="21">
        <f t="shared" si="28"/>
        <v>1.8208244988847885E-3</v>
      </c>
      <c r="AZ17" s="21">
        <f t="shared" si="28"/>
        <v>1.3210860840888825E-3</v>
      </c>
      <c r="BA17" s="21">
        <f t="shared" ref="BA17:BE17" si="29">BA3/BA$13</f>
        <v>2.3943935836679859E-4</v>
      </c>
      <c r="BB17" s="21">
        <f t="shared" si="29"/>
        <v>9.9091981760878069E-6</v>
      </c>
      <c r="BC17" s="21">
        <f t="shared" si="29"/>
        <v>3.6645336115528898E-4</v>
      </c>
      <c r="BD17" s="21">
        <f t="shared" si="29"/>
        <v>6.7953665687589765E-4</v>
      </c>
      <c r="BE17" s="21">
        <f t="shared" si="29"/>
        <v>1.733118654590146E-3</v>
      </c>
      <c r="BF17" s="21">
        <f t="shared" ref="BF17:BJ17" si="30">BF3/BF$13</f>
        <v>2.0381414638073872E-2</v>
      </c>
      <c r="BG17" s="21">
        <f t="shared" si="30"/>
        <v>1.6380390070343635E-2</v>
      </c>
      <c r="BH17" s="21">
        <f t="shared" si="30"/>
        <v>2.7069098562451425E-2</v>
      </c>
      <c r="BI17" s="21">
        <f t="shared" si="30"/>
        <v>2.6238545913947128E-2</v>
      </c>
      <c r="BJ17" s="21">
        <f t="shared" si="30"/>
        <v>2.8829322048984647E-2</v>
      </c>
      <c r="BK17" s="21">
        <f t="shared" ref="BK17:BO17" si="31">BK3/BK$13</f>
        <v>0.11682796388089962</v>
      </c>
      <c r="BL17" s="21">
        <f t="shared" si="31"/>
        <v>0.12128426285542027</v>
      </c>
      <c r="BM17" s="21">
        <f t="shared" si="31"/>
        <v>0.1290606474857354</v>
      </c>
      <c r="BN17" s="21">
        <f t="shared" si="31"/>
        <v>0.12649930653316124</v>
      </c>
      <c r="BO17" s="21">
        <f t="shared" si="31"/>
        <v>0.13148767776922765</v>
      </c>
      <c r="BP17" s="21">
        <f t="shared" ref="BP17:BY17" si="32">BP3/BP$13</f>
        <v>0</v>
      </c>
      <c r="BQ17" s="21">
        <f t="shared" si="32"/>
        <v>0</v>
      </c>
      <c r="BR17" s="21">
        <f t="shared" si="32"/>
        <v>0</v>
      </c>
      <c r="BS17" s="21">
        <f t="shared" si="32"/>
        <v>0</v>
      </c>
      <c r="BT17" s="21">
        <f t="shared" si="32"/>
        <v>0</v>
      </c>
      <c r="BU17" s="21">
        <f t="shared" si="32"/>
        <v>0</v>
      </c>
      <c r="BV17" s="21">
        <f t="shared" si="32"/>
        <v>0</v>
      </c>
      <c r="BW17" s="21">
        <f t="shared" si="32"/>
        <v>0</v>
      </c>
      <c r="BX17" s="21">
        <f t="shared" si="32"/>
        <v>0</v>
      </c>
      <c r="BY17" s="21">
        <f t="shared" si="32"/>
        <v>0</v>
      </c>
    </row>
    <row r="18" spans="1:77" ht="15" customHeight="1">
      <c r="A18" s="6" t="s">
        <v>16</v>
      </c>
      <c r="B18" s="21">
        <f t="shared" si="3"/>
        <v>6.9410257659071176E-2</v>
      </c>
      <c r="C18" s="21">
        <f t="shared" si="3"/>
        <v>6.6782518735823027E-2</v>
      </c>
      <c r="D18" s="21">
        <f t="shared" si="3"/>
        <v>7.3552924836784217E-2</v>
      </c>
      <c r="E18" s="21">
        <f t="shared" si="3"/>
        <v>7.0138415724341985E-2</v>
      </c>
      <c r="F18" s="21">
        <f t="shared" ref="F18:H18" si="33">F4/F$13</f>
        <v>7.8562828838512816E-2</v>
      </c>
      <c r="G18" s="21">
        <f t="shared" si="33"/>
        <v>7.5947787445520928E-2</v>
      </c>
      <c r="H18" s="21">
        <f t="shared" si="33"/>
        <v>6.4157311658819605E-2</v>
      </c>
      <c r="I18" s="21">
        <f t="shared" ref="I18:K18" si="34">I4/I$13</f>
        <v>0</v>
      </c>
      <c r="J18" s="21">
        <f t="shared" si="34"/>
        <v>0</v>
      </c>
      <c r="K18" s="21">
        <f t="shared" si="34"/>
        <v>0</v>
      </c>
      <c r="L18" s="21">
        <f t="shared" ref="L18:O18" si="35">L4/L$13</f>
        <v>2.5216504231187879E-2</v>
      </c>
      <c r="M18" s="21">
        <f t="shared" si="35"/>
        <v>2.860634331726725E-2</v>
      </c>
      <c r="N18" s="21">
        <f t="shared" si="35"/>
        <v>2.5007835699927976E-2</v>
      </c>
      <c r="O18" s="21">
        <f t="shared" si="35"/>
        <v>2.8955014228921824E-2</v>
      </c>
      <c r="P18" s="21">
        <f t="shared" ref="P18" si="36">P4/P$13</f>
        <v>2.0850282487848402E-2</v>
      </c>
      <c r="Q18" s="21">
        <f t="shared" ref="Q18:AA18" si="37">Q4/Q$13</f>
        <v>1.7545612175466543E-2</v>
      </c>
      <c r="R18" s="76">
        <f t="shared" si="37"/>
        <v>4.5500992306268917E-2</v>
      </c>
      <c r="S18" s="76">
        <f t="shared" si="37"/>
        <v>4.1968268480562641E-2</v>
      </c>
      <c r="T18" s="76">
        <f t="shared" ref="T18:V18" si="38">T4/T$13</f>
        <v>0.10077564143625123</v>
      </c>
      <c r="U18" s="76">
        <f t="shared" si="38"/>
        <v>9.9849685907359043E-2</v>
      </c>
      <c r="V18" s="76">
        <f t="shared" si="38"/>
        <v>9.486870018591316E-2</v>
      </c>
      <c r="W18" s="21">
        <f t="shared" si="37"/>
        <v>1.0158223030371463E-2</v>
      </c>
      <c r="X18" s="21">
        <f t="shared" si="37"/>
        <v>9.7397283044427362E-3</v>
      </c>
      <c r="Y18" s="21">
        <f t="shared" si="37"/>
        <v>8.7014251754477853E-3</v>
      </c>
      <c r="Z18" s="21">
        <f t="shared" si="37"/>
        <v>8.9761613559972663E-3</v>
      </c>
      <c r="AA18" s="21">
        <f t="shared" si="37"/>
        <v>8.6487276329694513E-3</v>
      </c>
      <c r="AB18" s="21">
        <f t="shared" ref="AB18:AF18" si="39">AB4/AB$13</f>
        <v>2.4243376441608509E-3</v>
      </c>
      <c r="AC18" s="21">
        <f t="shared" si="39"/>
        <v>4.435945818134765E-3</v>
      </c>
      <c r="AD18" s="21">
        <f t="shared" si="39"/>
        <v>1.0432134758818969E-2</v>
      </c>
      <c r="AE18" s="21">
        <f t="shared" si="39"/>
        <v>8.0721201134053341E-3</v>
      </c>
      <c r="AF18" s="21">
        <f t="shared" si="39"/>
        <v>7.4166475413118427E-3</v>
      </c>
      <c r="AG18" s="21">
        <f t="shared" ref="AG18:AP18" si="40">AG4/AG$13</f>
        <v>0.1233338582136525</v>
      </c>
      <c r="AH18" s="21">
        <f t="shared" si="40"/>
        <v>0.11529307257326438</v>
      </c>
      <c r="AI18" s="21">
        <f t="shared" si="40"/>
        <v>0.10774124876025931</v>
      </c>
      <c r="AJ18" s="21">
        <f t="shared" si="40"/>
        <v>8.4628114793552353E-2</v>
      </c>
      <c r="AK18" s="21">
        <f t="shared" si="40"/>
        <v>1.11370749646241E-2</v>
      </c>
      <c r="AL18" s="21">
        <f t="shared" si="40"/>
        <v>1.3305947435371923E-2</v>
      </c>
      <c r="AM18" s="21">
        <f t="shared" si="40"/>
        <v>1.6635316669391824E-2</v>
      </c>
      <c r="AN18" s="21">
        <f t="shared" si="40"/>
        <v>1.5610076636842225E-2</v>
      </c>
      <c r="AO18" s="21">
        <f t="shared" si="40"/>
        <v>1.8228653805251176E-2</v>
      </c>
      <c r="AP18" s="21">
        <f t="shared" si="40"/>
        <v>1.726071269785687E-2</v>
      </c>
      <c r="AQ18" s="21">
        <f t="shared" ref="AQ18:AU18" si="41">AQ4/AQ$13</f>
        <v>2.5210626396804402E-2</v>
      </c>
      <c r="AR18" s="21">
        <f t="shared" si="41"/>
        <v>2.3755249924373421E-2</v>
      </c>
      <c r="AS18" s="21">
        <f t="shared" si="41"/>
        <v>2.2523870638535438E-2</v>
      </c>
      <c r="AT18" s="21">
        <f t="shared" si="41"/>
        <v>2.351312004467104E-2</v>
      </c>
      <c r="AU18" s="21">
        <f t="shared" si="41"/>
        <v>2.2679006917764866E-2</v>
      </c>
      <c r="AV18" s="21">
        <f t="shared" ref="AV18:AZ18" si="42">AV4/AV$13</f>
        <v>4.4514133606052483E-3</v>
      </c>
      <c r="AW18" s="21">
        <f t="shared" si="42"/>
        <v>1.7688930618598615E-3</v>
      </c>
      <c r="AX18" s="21">
        <f t="shared" si="42"/>
        <v>4.0481422497124055E-3</v>
      </c>
      <c r="AY18" s="21">
        <f t="shared" si="42"/>
        <v>7.5326957083575218E-3</v>
      </c>
      <c r="AZ18" s="21">
        <f t="shared" si="42"/>
        <v>8.5072038341709264E-3</v>
      </c>
      <c r="BA18" s="21">
        <f t="shared" ref="BA18:BE18" si="43">BA4/BA$13</f>
        <v>2.6201572520691695E-3</v>
      </c>
      <c r="BB18" s="21">
        <f t="shared" si="43"/>
        <v>3.2002514031360062E-3</v>
      </c>
      <c r="BC18" s="21">
        <f t="shared" si="43"/>
        <v>1.9445328643962734E-3</v>
      </c>
      <c r="BD18" s="21">
        <f t="shared" si="43"/>
        <v>1.9148688825919918E-3</v>
      </c>
      <c r="BE18" s="21">
        <f t="shared" si="43"/>
        <v>1.568513391764311E-3</v>
      </c>
      <c r="BF18" s="21">
        <f t="shared" ref="BF18:BJ18" si="44">BF4/BF$13</f>
        <v>3.3232151062514557E-2</v>
      </c>
      <c r="BG18" s="21">
        <f t="shared" si="44"/>
        <v>2.9912206572873509E-2</v>
      </c>
      <c r="BH18" s="21">
        <f t="shared" si="44"/>
        <v>3.0308321241612608E-2</v>
      </c>
      <c r="BI18" s="21">
        <f t="shared" si="44"/>
        <v>2.7109554338504462E-2</v>
      </c>
      <c r="BJ18" s="21">
        <f t="shared" si="44"/>
        <v>2.1735062639849236E-2</v>
      </c>
      <c r="BK18" s="21">
        <f t="shared" ref="BK18:BO18" si="45">BK4/BK$13</f>
        <v>6.5358791815457035E-2</v>
      </c>
      <c r="BL18" s="21">
        <f t="shared" si="45"/>
        <v>6.5976657981543521E-2</v>
      </c>
      <c r="BM18" s="21">
        <f t="shared" si="45"/>
        <v>5.827635894068485E-2</v>
      </c>
      <c r="BN18" s="21">
        <f t="shared" si="45"/>
        <v>6.0060218243669479E-2</v>
      </c>
      <c r="BO18" s="21">
        <f t="shared" si="45"/>
        <v>5.8939979240133174E-2</v>
      </c>
      <c r="BP18" s="21">
        <f t="shared" ref="BP18:BY18" si="46">BP4/BP$13</f>
        <v>2.8713679790134685E-3</v>
      </c>
      <c r="BQ18" s="21">
        <f t="shared" si="46"/>
        <v>2.2853069762092805E-3</v>
      </c>
      <c r="BR18" s="21">
        <f t="shared" si="46"/>
        <v>2.1604611901331985E-3</v>
      </c>
      <c r="BS18" s="21">
        <f t="shared" si="46"/>
        <v>1.8708026683418428E-3</v>
      </c>
      <c r="BT18" s="21">
        <f t="shared" si="46"/>
        <v>1.7132897320978097E-3</v>
      </c>
      <c r="BU18" s="21">
        <f t="shared" si="46"/>
        <v>0.1049703411798751</v>
      </c>
      <c r="BV18" s="21">
        <f t="shared" si="46"/>
        <v>7.5486536767199727E-2</v>
      </c>
      <c r="BW18" s="21">
        <f t="shared" si="46"/>
        <v>8.2813934839474537E-2</v>
      </c>
      <c r="BX18" s="21">
        <f t="shared" si="46"/>
        <v>8.9221691533692971E-2</v>
      </c>
      <c r="BY18" s="21">
        <f t="shared" si="46"/>
        <v>9.1987181271750318E-2</v>
      </c>
    </row>
    <row r="19" spans="1:77" ht="15" customHeight="1">
      <c r="A19" s="6" t="s">
        <v>17</v>
      </c>
      <c r="B19" s="21">
        <f t="shared" si="3"/>
        <v>8.3964214435913925E-2</v>
      </c>
      <c r="C19" s="21">
        <f t="shared" si="3"/>
        <v>8.722524109138087E-2</v>
      </c>
      <c r="D19" s="21">
        <f t="shared" si="3"/>
        <v>7.4693361164044694E-2</v>
      </c>
      <c r="E19" s="21">
        <f t="shared" si="3"/>
        <v>8.6894016741347974E-2</v>
      </c>
      <c r="F19" s="21">
        <f t="shared" ref="F19:H19" si="47">F5/F$13</f>
        <v>7.3249119189596451E-2</v>
      </c>
      <c r="G19" s="21">
        <f t="shared" si="47"/>
        <v>7.4105596035513893E-2</v>
      </c>
      <c r="H19" s="21">
        <f t="shared" si="47"/>
        <v>6.2670482167894295E-2</v>
      </c>
      <c r="I19" s="21">
        <f t="shared" ref="I19:K19" si="48">I5/I$13</f>
        <v>0</v>
      </c>
      <c r="J19" s="21">
        <f t="shared" si="48"/>
        <v>0</v>
      </c>
      <c r="K19" s="21">
        <f t="shared" si="48"/>
        <v>0</v>
      </c>
      <c r="L19" s="21">
        <f t="shared" ref="L19:O19" si="49">L5/L$13</f>
        <v>1.7322429967013938E-2</v>
      </c>
      <c r="M19" s="21">
        <f t="shared" si="49"/>
        <v>1.7878841890208361E-2</v>
      </c>
      <c r="N19" s="21">
        <f t="shared" si="49"/>
        <v>1.8481841690844773E-2</v>
      </c>
      <c r="O19" s="21">
        <f t="shared" si="49"/>
        <v>2.1352879510420409E-2</v>
      </c>
      <c r="P19" s="21">
        <f t="shared" ref="P19" si="50">P5/P$13</f>
        <v>3.8575131184031178E-2</v>
      </c>
      <c r="Q19" s="21">
        <f t="shared" ref="Q19:AA19" si="51">Q5/Q$13</f>
        <v>4.0384238961001739E-2</v>
      </c>
      <c r="R19" s="76">
        <f t="shared" si="51"/>
        <v>6.6925344527517194E-2</v>
      </c>
      <c r="S19" s="76">
        <f t="shared" si="51"/>
        <v>6.6538393171028887E-2</v>
      </c>
      <c r="T19" s="76">
        <f t="shared" ref="T19:V19" si="52">T5/T$13</f>
        <v>7.1094425955545701E-2</v>
      </c>
      <c r="U19" s="76">
        <f t="shared" si="52"/>
        <v>9.4867348290974096E-2</v>
      </c>
      <c r="V19" s="76">
        <f t="shared" si="52"/>
        <v>8.5225020332713161E-2</v>
      </c>
      <c r="W19" s="21">
        <f t="shared" si="51"/>
        <v>0.14827378624754972</v>
      </c>
      <c r="X19" s="21">
        <f t="shared" si="51"/>
        <v>0.15488259174199434</v>
      </c>
      <c r="Y19" s="21">
        <f t="shared" si="51"/>
        <v>0.15967153630317052</v>
      </c>
      <c r="Z19" s="21">
        <f t="shared" si="51"/>
        <v>0.14733004759484447</v>
      </c>
      <c r="AA19" s="21">
        <f t="shared" si="51"/>
        <v>0.14321208812611624</v>
      </c>
      <c r="AB19" s="21">
        <f t="shared" ref="AB19:AF19" si="53">AB5/AB$13</f>
        <v>0.12921160899844897</v>
      </c>
      <c r="AC19" s="21">
        <f t="shared" si="53"/>
        <v>0.13014429859668727</v>
      </c>
      <c r="AD19" s="21">
        <f t="shared" si="53"/>
        <v>0.13870764619788245</v>
      </c>
      <c r="AE19" s="21">
        <f t="shared" si="53"/>
        <v>0.13655831643319674</v>
      </c>
      <c r="AF19" s="21">
        <f t="shared" si="53"/>
        <v>0.12538367327664765</v>
      </c>
      <c r="AG19" s="21">
        <f t="shared" ref="AG19:AP19" si="54">AG5/AG$13</f>
        <v>8.2261251753584258E-2</v>
      </c>
      <c r="AH19" s="21">
        <f t="shared" si="54"/>
        <v>0.10158691492778248</v>
      </c>
      <c r="AI19" s="21">
        <f t="shared" si="54"/>
        <v>9.40627114650293E-2</v>
      </c>
      <c r="AJ19" s="21">
        <f t="shared" si="54"/>
        <v>9.9880971130057117E-2</v>
      </c>
      <c r="AK19" s="21">
        <f t="shared" si="54"/>
        <v>0.11338691287261281</v>
      </c>
      <c r="AL19" s="21">
        <f t="shared" si="54"/>
        <v>0.10245927675817784</v>
      </c>
      <c r="AM19" s="21">
        <f t="shared" si="54"/>
        <v>0.10875528737439084</v>
      </c>
      <c r="AN19" s="21">
        <f t="shared" si="54"/>
        <v>9.946743889300641E-2</v>
      </c>
      <c r="AO19" s="21">
        <f t="shared" si="54"/>
        <v>0.10905288200215844</v>
      </c>
      <c r="AP19" s="21">
        <f t="shared" si="54"/>
        <v>0.10707386263037996</v>
      </c>
      <c r="AQ19" s="21">
        <f t="shared" ref="AQ19:AU19" si="55">AQ5/AQ$13</f>
        <v>0.11164646243875952</v>
      </c>
      <c r="AR19" s="21">
        <f t="shared" si="55"/>
        <v>0.11026187724154209</v>
      </c>
      <c r="AS19" s="21">
        <f t="shared" si="55"/>
        <v>0.12104084251615309</v>
      </c>
      <c r="AT19" s="21">
        <f t="shared" si="55"/>
        <v>0.12039614813146461</v>
      </c>
      <c r="AU19" s="21">
        <f t="shared" si="55"/>
        <v>0.12609776851071144</v>
      </c>
      <c r="AV19" s="21">
        <f t="shared" ref="AV19:AZ19" si="56">AV5/AV$13</f>
        <v>0.1244468176300976</v>
      </c>
      <c r="AW19" s="21">
        <f t="shared" si="56"/>
        <v>0.13126083923202583</v>
      </c>
      <c r="AX19" s="21">
        <f t="shared" si="56"/>
        <v>0.13158100894379074</v>
      </c>
      <c r="AY19" s="21">
        <f t="shared" si="56"/>
        <v>0.12927323073336311</v>
      </c>
      <c r="AZ19" s="21">
        <f t="shared" si="56"/>
        <v>0.13857098927650355</v>
      </c>
      <c r="BA19" s="21">
        <f t="shared" ref="BA19:BE19" si="57">BA5/BA$13</f>
        <v>0.11846758285918535</v>
      </c>
      <c r="BB19" s="21">
        <f t="shared" si="57"/>
        <v>0.1235940074333834</v>
      </c>
      <c r="BC19" s="21">
        <f t="shared" si="57"/>
        <v>0.13039834295554231</v>
      </c>
      <c r="BD19" s="21">
        <f t="shared" si="57"/>
        <v>0.12442322301087806</v>
      </c>
      <c r="BE19" s="21">
        <f t="shared" si="57"/>
        <v>0.12242994339446461</v>
      </c>
      <c r="BF19" s="21">
        <f t="shared" ref="BF19:BJ19" si="58">BF5/BF$13</f>
        <v>0.13122284741204551</v>
      </c>
      <c r="BG19" s="21">
        <f t="shared" si="58"/>
        <v>0.12361051356217564</v>
      </c>
      <c r="BH19" s="21">
        <f t="shared" si="58"/>
        <v>0.12108498358052111</v>
      </c>
      <c r="BI19" s="21">
        <f t="shared" si="58"/>
        <v>0.12637233428889147</v>
      </c>
      <c r="BJ19" s="21">
        <f t="shared" si="58"/>
        <v>0.13254415032117214</v>
      </c>
      <c r="BK19" s="21">
        <f t="shared" ref="BK19:BO19" si="59">BK5/BK$13</f>
        <v>0.21405269571763672</v>
      </c>
      <c r="BL19" s="21">
        <f t="shared" si="59"/>
        <v>0.21552978449432625</v>
      </c>
      <c r="BM19" s="21">
        <f t="shared" si="59"/>
        <v>0.21899210415588061</v>
      </c>
      <c r="BN19" s="21">
        <f t="shared" si="59"/>
        <v>0.2245345809363323</v>
      </c>
      <c r="BO19" s="21">
        <f t="shared" si="59"/>
        <v>0.23192324713159254</v>
      </c>
      <c r="BP19" s="21">
        <f t="shared" ref="BP19:BY19" si="60">BP5/BP$13</f>
        <v>0.12418509427929846</v>
      </c>
      <c r="BQ19" s="21">
        <f t="shared" si="60"/>
        <v>0.12489595915469022</v>
      </c>
      <c r="BR19" s="21">
        <f t="shared" si="60"/>
        <v>0.12822200669000564</v>
      </c>
      <c r="BS19" s="21">
        <f t="shared" si="60"/>
        <v>0.14349960917771806</v>
      </c>
      <c r="BT19" s="21">
        <f t="shared" si="60"/>
        <v>0.14601654045285165</v>
      </c>
      <c r="BU19" s="21">
        <f t="shared" si="60"/>
        <v>4.6721488993703146E-2</v>
      </c>
      <c r="BV19" s="21">
        <f t="shared" si="60"/>
        <v>6.0469166126088027E-2</v>
      </c>
      <c r="BW19" s="21">
        <f t="shared" si="60"/>
        <v>6.699596476685428E-2</v>
      </c>
      <c r="BX19" s="21">
        <f t="shared" si="60"/>
        <v>7.060918428562242E-2</v>
      </c>
      <c r="BY19" s="21">
        <f t="shared" si="60"/>
        <v>7.1197246607964004E-2</v>
      </c>
    </row>
    <row r="20" spans="1:77" ht="15" customHeight="1">
      <c r="A20" s="6" t="s">
        <v>18</v>
      </c>
      <c r="B20" s="21">
        <f t="shared" si="3"/>
        <v>2.2276323762316641E-2</v>
      </c>
      <c r="C20" s="21">
        <f t="shared" si="3"/>
        <v>2.3407902653640216E-2</v>
      </c>
      <c r="D20" s="21">
        <f t="shared" si="3"/>
        <v>2.3803532047205669E-2</v>
      </c>
      <c r="E20" s="21">
        <f t="shared" si="3"/>
        <v>2.4871942921078749E-2</v>
      </c>
      <c r="F20" s="21">
        <f t="shared" ref="F20:H20" si="61">F6/F$13</f>
        <v>1.6393471840295794E-2</v>
      </c>
      <c r="G20" s="21">
        <f t="shared" si="61"/>
        <v>1.7603324182205175E-2</v>
      </c>
      <c r="H20" s="21">
        <f t="shared" si="61"/>
        <v>1.6386523815680457E-2</v>
      </c>
      <c r="I20" s="21">
        <f t="shared" ref="I20:K20" si="62">I6/I$13</f>
        <v>0</v>
      </c>
      <c r="J20" s="21">
        <f t="shared" si="62"/>
        <v>0</v>
      </c>
      <c r="K20" s="21">
        <f t="shared" si="62"/>
        <v>0</v>
      </c>
      <c r="L20" s="21">
        <f t="shared" ref="L20:O20" si="63">L6/L$13</f>
        <v>7.6638144030749422E-2</v>
      </c>
      <c r="M20" s="21">
        <f t="shared" si="63"/>
        <v>8.3128872329501766E-2</v>
      </c>
      <c r="N20" s="21">
        <f t="shared" si="63"/>
        <v>9.1952227003810325E-2</v>
      </c>
      <c r="O20" s="21">
        <f t="shared" si="63"/>
        <v>8.5935679468191889E-2</v>
      </c>
      <c r="P20" s="21">
        <f t="shared" ref="P20" si="64">P6/P$13</f>
        <v>8.5523522962898821E-2</v>
      </c>
      <c r="Q20" s="21">
        <f t="shared" ref="Q20:AA20" si="65">Q6/Q$13</f>
        <v>8.1906681526189989E-2</v>
      </c>
      <c r="R20" s="76">
        <f t="shared" si="65"/>
        <v>5.0558637507415481E-2</v>
      </c>
      <c r="S20" s="76">
        <f t="shared" si="65"/>
        <v>5.6498485213490955E-2</v>
      </c>
      <c r="T20" s="76">
        <f t="shared" ref="T20:V20" si="66">T6/T$13</f>
        <v>6.2942845242340548E-2</v>
      </c>
      <c r="U20" s="76">
        <f t="shared" si="66"/>
        <v>6.0030196432392463E-2</v>
      </c>
      <c r="V20" s="76">
        <f t="shared" si="66"/>
        <v>5.2367955750102189E-2</v>
      </c>
      <c r="W20" s="21">
        <f t="shared" si="65"/>
        <v>8.1710227587757367E-2</v>
      </c>
      <c r="X20" s="21">
        <f t="shared" si="65"/>
        <v>8.5418983842225418E-2</v>
      </c>
      <c r="Y20" s="21">
        <f t="shared" si="65"/>
        <v>9.0452816022958002E-2</v>
      </c>
      <c r="Z20" s="21">
        <f t="shared" si="65"/>
        <v>8.9183347971404481E-2</v>
      </c>
      <c r="AA20" s="21">
        <f t="shared" si="65"/>
        <v>6.9091168860055771E-2</v>
      </c>
      <c r="AB20" s="21">
        <f t="shared" ref="AB20:AF20" si="67">AB6/AB$13</f>
        <v>8.2323070329359996E-2</v>
      </c>
      <c r="AC20" s="21">
        <f t="shared" si="67"/>
        <v>8.7535672698186587E-2</v>
      </c>
      <c r="AD20" s="21">
        <f t="shared" si="67"/>
        <v>9.2295575808058958E-2</v>
      </c>
      <c r="AE20" s="21">
        <f t="shared" si="67"/>
        <v>0.105255973079589</v>
      </c>
      <c r="AF20" s="21">
        <f t="shared" si="67"/>
        <v>7.4778013118916936E-2</v>
      </c>
      <c r="AG20" s="21">
        <f t="shared" ref="AG20:AP20" si="68">AG6/AG$13</f>
        <v>0.10128476633175935</v>
      </c>
      <c r="AH20" s="21">
        <f t="shared" si="68"/>
        <v>0.10667904069904287</v>
      </c>
      <c r="AI20" s="21">
        <f t="shared" si="68"/>
        <v>0.11307258444454407</v>
      </c>
      <c r="AJ20" s="21">
        <f t="shared" si="68"/>
        <v>0.1273629547801747</v>
      </c>
      <c r="AK20" s="21">
        <f t="shared" si="68"/>
        <v>0.12677200310855827</v>
      </c>
      <c r="AL20" s="21">
        <f t="shared" si="68"/>
        <v>6.4387380135638911E-2</v>
      </c>
      <c r="AM20" s="21">
        <f t="shared" si="68"/>
        <v>6.4857744169259074E-2</v>
      </c>
      <c r="AN20" s="21">
        <f t="shared" si="68"/>
        <v>6.8174698380922549E-2</v>
      </c>
      <c r="AO20" s="21">
        <f t="shared" si="68"/>
        <v>7.5348778585664439E-2</v>
      </c>
      <c r="AP20" s="21">
        <f t="shared" si="68"/>
        <v>7.1407493675268829E-2</v>
      </c>
      <c r="AQ20" s="21">
        <f t="shared" ref="AQ20:AU20" si="69">AQ6/AQ$13</f>
        <v>3.8595253139390183E-2</v>
      </c>
      <c r="AR20" s="21">
        <f t="shared" si="69"/>
        <v>4.1187268376953363E-2</v>
      </c>
      <c r="AS20" s="21">
        <f t="shared" si="69"/>
        <v>4.3787762857443513E-2</v>
      </c>
      <c r="AT20" s="21">
        <f t="shared" si="69"/>
        <v>4.4742348600108207E-2</v>
      </c>
      <c r="AU20" s="21">
        <f t="shared" si="69"/>
        <v>4.7190760029486231E-2</v>
      </c>
      <c r="AV20" s="21">
        <f t="shared" ref="AV20:AZ20" si="70">AV6/AV$13</f>
        <v>0.11288576647283823</v>
      </c>
      <c r="AW20" s="21">
        <f t="shared" si="70"/>
        <v>0.11649176606785444</v>
      </c>
      <c r="AX20" s="21">
        <f t="shared" si="70"/>
        <v>0.1303422403365905</v>
      </c>
      <c r="AY20" s="21">
        <f t="shared" si="70"/>
        <v>0.13068556279220592</v>
      </c>
      <c r="AZ20" s="21">
        <f t="shared" si="70"/>
        <v>0.12983115196386524</v>
      </c>
      <c r="BA20" s="21">
        <f t="shared" ref="BA20:BE20" si="71">BA6/BA$13</f>
        <v>7.5004469195803516E-2</v>
      </c>
      <c r="BB20" s="21">
        <f t="shared" si="71"/>
        <v>7.2459058872773513E-2</v>
      </c>
      <c r="BC20" s="21">
        <f t="shared" si="71"/>
        <v>7.8008863562590375E-2</v>
      </c>
      <c r="BD20" s="21">
        <f t="shared" si="71"/>
        <v>7.7260536157784804E-2</v>
      </c>
      <c r="BE20" s="21">
        <f t="shared" si="71"/>
        <v>7.3304136771894582E-2</v>
      </c>
      <c r="BF20" s="21">
        <f t="shared" ref="BF20:BJ20" si="72">BF6/BF$13</f>
        <v>3.33387977939789E-2</v>
      </c>
      <c r="BG20" s="21">
        <f t="shared" si="72"/>
        <v>3.2122219658811353E-2</v>
      </c>
      <c r="BH20" s="21">
        <f t="shared" si="72"/>
        <v>4.166794558652432E-2</v>
      </c>
      <c r="BI20" s="21">
        <f t="shared" si="72"/>
        <v>3.2892766198245778E-2</v>
      </c>
      <c r="BJ20" s="21">
        <f t="shared" si="72"/>
        <v>3.3589513058308033E-2</v>
      </c>
      <c r="BK20" s="21">
        <f t="shared" ref="BK20:BO20" si="73">BK6/BK$13</f>
        <v>3.0995571480083296E-2</v>
      </c>
      <c r="BL20" s="21">
        <f t="shared" si="73"/>
        <v>3.022362466421993E-2</v>
      </c>
      <c r="BM20" s="21">
        <f t="shared" si="73"/>
        <v>3.2180388384151257E-2</v>
      </c>
      <c r="BN20" s="21">
        <f t="shared" si="73"/>
        <v>3.3163156188003938E-2</v>
      </c>
      <c r="BO20" s="21">
        <f t="shared" si="73"/>
        <v>3.5221485796513595E-2</v>
      </c>
      <c r="BP20" s="21">
        <f t="shared" ref="BP20:BY20" si="74">BP6/BP$13</f>
        <v>0.10363937622564497</v>
      </c>
      <c r="BQ20" s="21">
        <f t="shared" si="74"/>
        <v>0.10590222329644211</v>
      </c>
      <c r="BR20" s="21">
        <f t="shared" si="74"/>
        <v>9.9971058994988829E-2</v>
      </c>
      <c r="BS20" s="21">
        <f t="shared" si="74"/>
        <v>0.10363536389602607</v>
      </c>
      <c r="BT20" s="21">
        <f t="shared" si="74"/>
        <v>0.10716865463897647</v>
      </c>
      <c r="BU20" s="21">
        <f t="shared" si="74"/>
        <v>6.8500972370361748E-2</v>
      </c>
      <c r="BV20" s="21">
        <f t="shared" si="74"/>
        <v>7.5803401477863491E-2</v>
      </c>
      <c r="BW20" s="21">
        <f t="shared" si="74"/>
        <v>8.0135157314805514E-2</v>
      </c>
      <c r="BX20" s="21">
        <f t="shared" si="74"/>
        <v>7.6531567496386663E-2</v>
      </c>
      <c r="BY20" s="21">
        <f t="shared" si="74"/>
        <v>8.473984261192162E-2</v>
      </c>
    </row>
    <row r="21" spans="1:77" ht="15" customHeight="1">
      <c r="A21" s="6" t="s">
        <v>19</v>
      </c>
      <c r="B21" s="73">
        <f t="shared" si="3"/>
        <v>7.3517118583210597E-2</v>
      </c>
      <c r="C21" s="73">
        <f t="shared" si="3"/>
        <v>7.5429033997139905E-2</v>
      </c>
      <c r="D21" s="73">
        <f t="shared" si="3"/>
        <v>7.535859127723428E-2</v>
      </c>
      <c r="E21" s="73">
        <f t="shared" si="3"/>
        <v>8.0398564145931037E-2</v>
      </c>
      <c r="F21" s="73">
        <f t="shared" ref="F21:H21" si="75">F7/F$13</f>
        <v>8.3532536197127957E-2</v>
      </c>
      <c r="G21" s="73">
        <f t="shared" si="75"/>
        <v>8.079817079803292E-2</v>
      </c>
      <c r="H21" s="73">
        <f t="shared" si="75"/>
        <v>7.7874213487788627E-2</v>
      </c>
      <c r="I21" s="73">
        <f t="shared" ref="I21:K21" si="76">I7/I$13</f>
        <v>0.79848928119973661</v>
      </c>
      <c r="J21" s="73">
        <f t="shared" si="76"/>
        <v>0.82186360923446222</v>
      </c>
      <c r="K21" s="73">
        <f t="shared" si="76"/>
        <v>0.8329080466851676</v>
      </c>
      <c r="L21" s="73">
        <f t="shared" ref="L21:O21" si="77">L7/L$13</f>
        <v>0.13142374845149374</v>
      </c>
      <c r="M21" s="73">
        <f t="shared" si="77"/>
        <v>0.13285576126705237</v>
      </c>
      <c r="N21" s="73">
        <f t="shared" si="77"/>
        <v>0.14247545183700805</v>
      </c>
      <c r="O21" s="73">
        <f t="shared" si="77"/>
        <v>0.13660386166822466</v>
      </c>
      <c r="P21" s="73">
        <f t="shared" ref="P21" si="78">P7/P$13</f>
        <v>0.15797508203681757</v>
      </c>
      <c r="Q21" s="73">
        <f t="shared" ref="Q21:AA21" si="79">Q7/Q$13</f>
        <v>0.16194561188009207</v>
      </c>
      <c r="R21" s="73">
        <f t="shared" si="79"/>
        <v>0.10862321665104493</v>
      </c>
      <c r="S21" s="73">
        <f t="shared" si="79"/>
        <v>0.12817946297885582</v>
      </c>
      <c r="T21" s="73">
        <f t="shared" ref="T21:V21" si="80">T7/T$13</f>
        <v>0.16297378931706014</v>
      </c>
      <c r="U21" s="73">
        <f t="shared" si="80"/>
        <v>0.19584625191067451</v>
      </c>
      <c r="V21" s="73">
        <f t="shared" si="80"/>
        <v>0.18516209492364386</v>
      </c>
      <c r="W21" s="73">
        <f t="shared" si="79"/>
        <v>8.0008967967351824E-2</v>
      </c>
      <c r="X21" s="73">
        <f t="shared" si="79"/>
        <v>8.3369052025670007E-2</v>
      </c>
      <c r="Y21" s="73">
        <f t="shared" si="79"/>
        <v>8.0079792522350604E-2</v>
      </c>
      <c r="Z21" s="73">
        <f t="shared" si="79"/>
        <v>7.9657637769694006E-2</v>
      </c>
      <c r="AA21" s="73">
        <f t="shared" si="79"/>
        <v>6.5484959486890565E-2</v>
      </c>
      <c r="AB21" s="73">
        <f t="shared" ref="AB21:AF21" si="81">AB7/AB$13</f>
        <v>4.6311308826468119E-2</v>
      </c>
      <c r="AC21" s="73">
        <f t="shared" si="81"/>
        <v>4.8164078575035255E-2</v>
      </c>
      <c r="AD21" s="73">
        <f t="shared" si="81"/>
        <v>5.1211829139446677E-2</v>
      </c>
      <c r="AE21" s="73">
        <f t="shared" si="81"/>
        <v>5.2073142221570383E-2</v>
      </c>
      <c r="AF21" s="73">
        <f t="shared" si="81"/>
        <v>5.1901978860634079E-2</v>
      </c>
      <c r="AG21" s="73">
        <f t="shared" ref="AG21:AP21" si="82">AG7/AG$13</f>
        <v>7.8913110542380538E-2</v>
      </c>
      <c r="AH21" s="73">
        <f t="shared" si="82"/>
        <v>7.6599781623599233E-2</v>
      </c>
      <c r="AI21" s="73">
        <f t="shared" si="82"/>
        <v>8.1494194772542591E-2</v>
      </c>
      <c r="AJ21" s="73">
        <f t="shared" si="82"/>
        <v>8.2494549887841301E-2</v>
      </c>
      <c r="AK21" s="73">
        <f t="shared" si="82"/>
        <v>8.6175633225785461E-2</v>
      </c>
      <c r="AL21" s="73">
        <f t="shared" si="82"/>
        <v>0.12234650759251411</v>
      </c>
      <c r="AM21" s="73">
        <f t="shared" si="82"/>
        <v>9.7558771649883733E-2</v>
      </c>
      <c r="AN21" s="73">
        <f t="shared" si="82"/>
        <v>0.11840124697234808</v>
      </c>
      <c r="AO21" s="73">
        <f t="shared" si="82"/>
        <v>9.6137636577046395E-2</v>
      </c>
      <c r="AP21" s="73">
        <f t="shared" si="82"/>
        <v>9.7465779564921445E-2</v>
      </c>
      <c r="AQ21" s="73">
        <f t="shared" ref="AQ21:AU21" si="83">AQ7/AQ$13</f>
        <v>8.1140158298036599E-2</v>
      </c>
      <c r="AR21" s="73">
        <f t="shared" si="83"/>
        <v>8.3465334806043512E-2</v>
      </c>
      <c r="AS21" s="73">
        <f t="shared" si="83"/>
        <v>8.3583387743644544E-2</v>
      </c>
      <c r="AT21" s="73">
        <f t="shared" si="83"/>
        <v>8.6337732724668145E-2</v>
      </c>
      <c r="AU21" s="73">
        <f t="shared" si="83"/>
        <v>9.0470708719500248E-2</v>
      </c>
      <c r="AV21" s="73">
        <f t="shared" ref="AV21:AZ21" si="84">AV7/AV$13</f>
        <v>5.3361181716572066E-2</v>
      </c>
      <c r="AW21" s="73">
        <f t="shared" si="84"/>
        <v>5.7568541731843441E-2</v>
      </c>
      <c r="AX21" s="73">
        <f t="shared" si="84"/>
        <v>6.8187204934150508E-2</v>
      </c>
      <c r="AY21" s="73">
        <f t="shared" si="84"/>
        <v>6.9696596346096776E-2</v>
      </c>
      <c r="AZ21" s="73">
        <f t="shared" si="84"/>
        <v>6.0077226722099378E-2</v>
      </c>
      <c r="BA21" s="73">
        <f t="shared" ref="BA21:BE21" si="85">BA7/BA$13</f>
        <v>4.578535732396985E-2</v>
      </c>
      <c r="BB21" s="73">
        <f t="shared" si="85"/>
        <v>4.3451059341701299E-2</v>
      </c>
      <c r="BC21" s="73">
        <f t="shared" si="85"/>
        <v>4.9953678215435678E-2</v>
      </c>
      <c r="BD21" s="73">
        <f t="shared" si="85"/>
        <v>5.9043023474094021E-2</v>
      </c>
      <c r="BE21" s="73">
        <f t="shared" si="85"/>
        <v>6.2498706627869709E-2</v>
      </c>
      <c r="BF21" s="73">
        <f t="shared" ref="BF21:BJ21" si="86">BF7/BF$13</f>
        <v>0.116443266644756</v>
      </c>
      <c r="BG21" s="73">
        <f t="shared" si="86"/>
        <v>0.19392838122402872</v>
      </c>
      <c r="BH21" s="73">
        <f t="shared" si="86"/>
        <v>0.12676803479465704</v>
      </c>
      <c r="BI21" s="73">
        <f t="shared" si="86"/>
        <v>0.1339255059450046</v>
      </c>
      <c r="BJ21" s="73">
        <f t="shared" si="86"/>
        <v>0.12889595978560697</v>
      </c>
      <c r="BK21" s="73">
        <f t="shared" ref="BK21:BO21" si="87">BK7/BK$13</f>
        <v>1.4900022634472897E-2</v>
      </c>
      <c r="BL21" s="73">
        <f t="shared" si="87"/>
        <v>1.6473828084527554E-2</v>
      </c>
      <c r="BM21" s="73">
        <f t="shared" si="87"/>
        <v>1.909348502011152E-2</v>
      </c>
      <c r="BN21" s="73">
        <f t="shared" si="87"/>
        <v>1.6559010200768019E-2</v>
      </c>
      <c r="BO21" s="73">
        <f t="shared" si="87"/>
        <v>1.3672587091806316E-2</v>
      </c>
      <c r="BP21" s="73">
        <f t="shared" ref="BP21:BY22" si="88">BP7/BP$13</f>
        <v>0.17288111210589416</v>
      </c>
      <c r="BQ21" s="73">
        <f t="shared" si="88"/>
        <v>0.1755502363838751</v>
      </c>
      <c r="BR21" s="73">
        <f t="shared" si="88"/>
        <v>0.1838364811252246</v>
      </c>
      <c r="BS21" s="73">
        <f t="shared" si="88"/>
        <v>0.18706121184115818</v>
      </c>
      <c r="BT21" s="73">
        <f t="shared" si="88"/>
        <v>0.1866166566886891</v>
      </c>
      <c r="BU21" s="73">
        <f t="shared" si="88"/>
        <v>7.7756812332195904E-2</v>
      </c>
      <c r="BV21" s="73">
        <f t="shared" si="88"/>
        <v>8.1317005193605324E-2</v>
      </c>
      <c r="BW21" s="73">
        <f t="shared" si="88"/>
        <v>8.863610950602234E-2</v>
      </c>
      <c r="BX21" s="73">
        <f t="shared" si="88"/>
        <v>9.0246357114691519E-2</v>
      </c>
      <c r="BY21" s="73">
        <f t="shared" si="88"/>
        <v>9.4179749937052235E-2</v>
      </c>
    </row>
    <row r="22" spans="1:77" ht="15" customHeight="1">
      <c r="A22" s="6" t="s">
        <v>20</v>
      </c>
      <c r="B22" s="21">
        <f t="shared" si="3"/>
        <v>6.4120850162712059E-2</v>
      </c>
      <c r="C22" s="21">
        <f t="shared" si="3"/>
        <v>6.2971588415153851E-2</v>
      </c>
      <c r="D22" s="21">
        <f t="shared" si="3"/>
        <v>5.974752219851389E-2</v>
      </c>
      <c r="E22" s="21">
        <f t="shared" si="3"/>
        <v>6.0412247298995317E-2</v>
      </c>
      <c r="F22" s="21">
        <f t="shared" ref="F22:H22" si="89">F8/F$13</f>
        <v>0</v>
      </c>
      <c r="G22" s="21">
        <f t="shared" si="89"/>
        <v>0</v>
      </c>
      <c r="H22" s="21">
        <f t="shared" si="89"/>
        <v>0</v>
      </c>
      <c r="I22" s="21">
        <f t="shared" ref="I22:K22" si="90">I8/I$13</f>
        <v>0</v>
      </c>
      <c r="J22" s="21">
        <f t="shared" si="90"/>
        <v>0</v>
      </c>
      <c r="K22" s="21">
        <f t="shared" si="90"/>
        <v>0</v>
      </c>
      <c r="L22" s="21">
        <f t="shared" ref="L22:O22" si="91">L8/L$13</f>
        <v>5.9642992081481654E-2</v>
      </c>
      <c r="M22" s="21">
        <f t="shared" si="91"/>
        <v>5.8010247046694108E-2</v>
      </c>
      <c r="N22" s="21">
        <f t="shared" si="91"/>
        <v>6.2588832448277634E-2</v>
      </c>
      <c r="O22" s="21">
        <f t="shared" si="91"/>
        <v>5.8660416692178842E-2</v>
      </c>
      <c r="P22" s="21">
        <f t="shared" ref="P22" si="92">P8/P$13</f>
        <v>0</v>
      </c>
      <c r="Q22" s="21">
        <f t="shared" ref="Q22:AA22" si="93">Q8/Q$13</f>
        <v>0</v>
      </c>
      <c r="R22" s="76">
        <f t="shared" si="93"/>
        <v>5.576534096400209E-2</v>
      </c>
      <c r="S22" s="76">
        <f t="shared" si="93"/>
        <v>6.1315139018748264E-2</v>
      </c>
      <c r="T22" s="76">
        <f t="shared" ref="T22:V22" si="94">T8/T$13</f>
        <v>0</v>
      </c>
      <c r="U22" s="76">
        <f t="shared" si="94"/>
        <v>0</v>
      </c>
      <c r="V22" s="76">
        <f t="shared" si="94"/>
        <v>0</v>
      </c>
      <c r="W22" s="21">
        <f t="shared" si="93"/>
        <v>0</v>
      </c>
      <c r="X22" s="21">
        <f t="shared" si="93"/>
        <v>0</v>
      </c>
      <c r="Y22" s="21">
        <f t="shared" si="93"/>
        <v>0</v>
      </c>
      <c r="Z22" s="21">
        <f t="shared" si="93"/>
        <v>0</v>
      </c>
      <c r="AA22" s="21">
        <f t="shared" si="93"/>
        <v>0</v>
      </c>
      <c r="AB22" s="21">
        <f t="shared" ref="AB22:AF22" si="95">AB8/AB$13</f>
        <v>0</v>
      </c>
      <c r="AC22" s="21">
        <f t="shared" si="95"/>
        <v>0</v>
      </c>
      <c r="AD22" s="21">
        <f t="shared" si="95"/>
        <v>0</v>
      </c>
      <c r="AE22" s="21">
        <f t="shared" si="95"/>
        <v>0</v>
      </c>
      <c r="AF22" s="21">
        <f t="shared" si="95"/>
        <v>0</v>
      </c>
      <c r="AG22" s="21">
        <f t="shared" ref="AG22:AP22" si="96">AG8/AG$13</f>
        <v>0</v>
      </c>
      <c r="AH22" s="21">
        <f t="shared" si="96"/>
        <v>0</v>
      </c>
      <c r="AI22" s="21">
        <f t="shared" si="96"/>
        <v>0</v>
      </c>
      <c r="AJ22" s="21">
        <f t="shared" si="96"/>
        <v>0</v>
      </c>
      <c r="AK22" s="21">
        <f t="shared" si="96"/>
        <v>0</v>
      </c>
      <c r="AL22" s="21">
        <f t="shared" si="96"/>
        <v>0</v>
      </c>
      <c r="AM22" s="21">
        <f t="shared" si="96"/>
        <v>0</v>
      </c>
      <c r="AN22" s="21">
        <f t="shared" si="96"/>
        <v>0</v>
      </c>
      <c r="AO22" s="21">
        <f t="shared" si="96"/>
        <v>0</v>
      </c>
      <c r="AP22" s="21">
        <f t="shared" si="96"/>
        <v>0</v>
      </c>
      <c r="AQ22" s="21">
        <f t="shared" ref="AQ22:AU22" si="97">AQ8/AQ$13</f>
        <v>4.9597635680049948E-2</v>
      </c>
      <c r="AR22" s="21">
        <f t="shared" si="97"/>
        <v>4.886546649521091E-2</v>
      </c>
      <c r="AS22" s="21">
        <f t="shared" si="97"/>
        <v>0</v>
      </c>
      <c r="AT22" s="21">
        <f t="shared" si="97"/>
        <v>0</v>
      </c>
      <c r="AU22" s="21">
        <f t="shared" si="97"/>
        <v>0</v>
      </c>
      <c r="AV22" s="21">
        <f t="shared" ref="AV22:AZ22" si="98">AV8/AV$13</f>
        <v>9.0560377543798212E-2</v>
      </c>
      <c r="AW22" s="21">
        <f t="shared" si="98"/>
        <v>9.1513850041769068E-2</v>
      </c>
      <c r="AX22" s="21">
        <f t="shared" si="98"/>
        <v>0</v>
      </c>
      <c r="AY22" s="21">
        <f t="shared" si="98"/>
        <v>0</v>
      </c>
      <c r="AZ22" s="21">
        <f t="shared" si="98"/>
        <v>0</v>
      </c>
      <c r="BA22" s="21">
        <f t="shared" ref="BA22:BE22" si="99">BA8/BA$13</f>
        <v>5.5669076900437993E-2</v>
      </c>
      <c r="BB22" s="21">
        <f t="shared" si="99"/>
        <v>5.5057312607379234E-2</v>
      </c>
      <c r="BC22" s="21">
        <f t="shared" si="99"/>
        <v>0</v>
      </c>
      <c r="BD22" s="21">
        <f t="shared" si="99"/>
        <v>0</v>
      </c>
      <c r="BE22" s="21">
        <f t="shared" si="99"/>
        <v>0</v>
      </c>
      <c r="BF22" s="21">
        <f t="shared" ref="BF22:BJ22" si="100">BF8/BF$13</f>
        <v>5.7732752619461945E-2</v>
      </c>
      <c r="BG22" s="21">
        <f t="shared" si="100"/>
        <v>5.6855086361407292E-2</v>
      </c>
      <c r="BH22" s="21">
        <f t="shared" si="100"/>
        <v>0</v>
      </c>
      <c r="BI22" s="21">
        <f t="shared" si="100"/>
        <v>0</v>
      </c>
      <c r="BJ22" s="21">
        <f t="shared" si="100"/>
        <v>0</v>
      </c>
      <c r="BK22" s="21">
        <f t="shared" ref="BK22:BO22" si="101">BK8/BK$13</f>
        <v>3.843762939044517E-2</v>
      </c>
      <c r="BL22" s="21">
        <f t="shared" si="101"/>
        <v>3.9524061104556946E-2</v>
      </c>
      <c r="BM22" s="21">
        <f t="shared" si="101"/>
        <v>0</v>
      </c>
      <c r="BN22" s="21">
        <f t="shared" si="101"/>
        <v>0</v>
      </c>
      <c r="BO22" s="21">
        <f t="shared" si="101"/>
        <v>0</v>
      </c>
      <c r="BP22" s="21">
        <f t="shared" ref="BP22:BY22" si="102">BP8/BP$13</f>
        <v>3.3935250108646273E-2</v>
      </c>
      <c r="BQ22" s="21">
        <f t="shared" si="102"/>
        <v>3.8618988883370058E-2</v>
      </c>
      <c r="BR22" s="21">
        <f t="shared" si="102"/>
        <v>0</v>
      </c>
      <c r="BS22" s="21">
        <f t="shared" si="102"/>
        <v>0</v>
      </c>
      <c r="BT22" s="73">
        <f t="shared" si="88"/>
        <v>0</v>
      </c>
      <c r="BU22" s="73">
        <f t="shared" si="88"/>
        <v>6.5645711295221357E-2</v>
      </c>
      <c r="BV22" s="73">
        <f t="shared" si="88"/>
        <v>6.3183322138043785E-2</v>
      </c>
      <c r="BW22" s="73">
        <f t="shared" si="88"/>
        <v>0</v>
      </c>
      <c r="BX22" s="73">
        <f t="shared" si="88"/>
        <v>0</v>
      </c>
      <c r="BY22" s="21">
        <f t="shared" si="102"/>
        <v>0</v>
      </c>
    </row>
    <row r="23" spans="1:77" ht="15" customHeight="1">
      <c r="A23" s="6" t="s">
        <v>74</v>
      </c>
      <c r="B23" s="21">
        <f t="shared" si="3"/>
        <v>9.4596136845307863E-2</v>
      </c>
      <c r="C23" s="21">
        <f t="shared" si="3"/>
        <v>0.10166232232406501</v>
      </c>
      <c r="D23" s="21">
        <f t="shared" si="3"/>
        <v>0.10120777902427509</v>
      </c>
      <c r="E23" s="21">
        <f t="shared" si="3"/>
        <v>0.10886681810328327</v>
      </c>
      <c r="F23" s="21">
        <f t="shared" ref="F23:H23" si="103">F9/F$13</f>
        <v>0.10161408137433775</v>
      </c>
      <c r="G23" s="21">
        <f t="shared" si="103"/>
        <v>0.11014000938927815</v>
      </c>
      <c r="H23" s="21">
        <f t="shared" si="103"/>
        <v>0.10614278722064874</v>
      </c>
      <c r="I23" s="21">
        <f t="shared" ref="I23:K23" si="104">I9/I$13</f>
        <v>0</v>
      </c>
      <c r="J23" s="21">
        <f t="shared" si="104"/>
        <v>0</v>
      </c>
      <c r="K23" s="21">
        <f t="shared" si="104"/>
        <v>0</v>
      </c>
      <c r="L23" s="21">
        <f t="shared" ref="L23:O23" si="105">L9/L$13</f>
        <v>2.9996358037669688E-2</v>
      </c>
      <c r="M23" s="21">
        <f t="shared" si="105"/>
        <v>3.1885287150173816E-2</v>
      </c>
      <c r="N23" s="21">
        <f t="shared" si="105"/>
        <v>3.4515092464019417E-2</v>
      </c>
      <c r="O23" s="21">
        <f t="shared" si="105"/>
        <v>3.3450524520233331E-2</v>
      </c>
      <c r="P23" s="21">
        <f t="shared" ref="P23" si="106">P9/P$13</f>
        <v>3.8960986728726339E-2</v>
      </c>
      <c r="Q23" s="21">
        <f t="shared" ref="Q23:AA23" si="107">Q9/Q$13</f>
        <v>4.2718148465979579E-2</v>
      </c>
      <c r="R23" s="76">
        <f t="shared" si="107"/>
        <v>2.8938049309656485E-2</v>
      </c>
      <c r="S23" s="76">
        <f t="shared" si="107"/>
        <v>3.034836944546445E-2</v>
      </c>
      <c r="T23" s="76">
        <f t="shared" ref="T23:V23" si="108">T9/T$13</f>
        <v>4.5122802723715938E-2</v>
      </c>
      <c r="U23" s="76">
        <f t="shared" si="108"/>
        <v>4.1962577615473715E-2</v>
      </c>
      <c r="V23" s="76">
        <f t="shared" si="108"/>
        <v>5.3473842660785448E-2</v>
      </c>
      <c r="W23" s="21">
        <f t="shared" si="107"/>
        <v>3.4184649180667354E-2</v>
      </c>
      <c r="X23" s="21">
        <f t="shared" si="107"/>
        <v>3.4405044745694446E-2</v>
      </c>
      <c r="Y23" s="21">
        <f t="shared" si="107"/>
        <v>2.5621997296581312E-2</v>
      </c>
      <c r="Z23" s="21">
        <f t="shared" si="107"/>
        <v>4.4267246074136124E-2</v>
      </c>
      <c r="AA23" s="21">
        <f t="shared" si="107"/>
        <v>6.3790306891792548E-2</v>
      </c>
      <c r="AB23" s="21">
        <f t="shared" ref="AB23:AF23" si="109">AB9/AB$13</f>
        <v>8.6094845350660448E-2</v>
      </c>
      <c r="AC23" s="21">
        <f t="shared" si="109"/>
        <v>8.4742514506773184E-2</v>
      </c>
      <c r="AD23" s="21">
        <f t="shared" si="109"/>
        <v>7.9475237756442621E-2</v>
      </c>
      <c r="AE23" s="21">
        <f t="shared" si="109"/>
        <v>7.8929775855480985E-2</v>
      </c>
      <c r="AF23" s="21">
        <f t="shared" si="109"/>
        <v>0.1138751471001728</v>
      </c>
      <c r="AG23" s="21">
        <f t="shared" ref="AG23:AP23" si="110">AG9/AG$13</f>
        <v>3.596286949725664E-2</v>
      </c>
      <c r="AH23" s="21">
        <f t="shared" si="110"/>
        <v>3.5268484957204464E-2</v>
      </c>
      <c r="AI23" s="21">
        <f t="shared" si="110"/>
        <v>3.5729290350299446E-2</v>
      </c>
      <c r="AJ23" s="21">
        <f t="shared" si="110"/>
        <v>4.2324033112993382E-2</v>
      </c>
      <c r="AK23" s="21">
        <f t="shared" si="110"/>
        <v>4.5818157992740527E-2</v>
      </c>
      <c r="AL23" s="21">
        <f t="shared" si="110"/>
        <v>0.24550951272590271</v>
      </c>
      <c r="AM23" s="21">
        <f t="shared" si="110"/>
        <v>0.25030025272984507</v>
      </c>
      <c r="AN23" s="21">
        <f t="shared" si="110"/>
        <v>0.26188329500217761</v>
      </c>
      <c r="AO23" s="21">
        <f t="shared" si="110"/>
        <v>0.25876180648007374</v>
      </c>
      <c r="AP23" s="21">
        <f t="shared" si="110"/>
        <v>0.26873910631450143</v>
      </c>
      <c r="AQ23" s="21">
        <f t="shared" ref="AQ23:AU23" si="111">AQ9/AQ$13</f>
        <v>0.13682862301257087</v>
      </c>
      <c r="AR23" s="21">
        <f t="shared" si="111"/>
        <v>0.13719871430515601</v>
      </c>
      <c r="AS23" s="21">
        <f t="shared" si="111"/>
        <v>0.166204709719774</v>
      </c>
      <c r="AT23" s="21">
        <f t="shared" si="111"/>
        <v>0.17301672660005352</v>
      </c>
      <c r="AU23" s="21">
        <f t="shared" si="111"/>
        <v>0.17420539775920427</v>
      </c>
      <c r="AV23" s="21">
        <f t="shared" ref="AV23:AZ23" si="112">AV9/AV$13</f>
        <v>7.3499662125736196E-3</v>
      </c>
      <c r="AW23" s="21">
        <f t="shared" si="112"/>
        <v>1.0061057045200958E-2</v>
      </c>
      <c r="AX23" s="21">
        <f t="shared" si="112"/>
        <v>2.7011085746195942E-2</v>
      </c>
      <c r="AY23" s="21">
        <f t="shared" si="112"/>
        <v>4.5405978002347545E-2</v>
      </c>
      <c r="AZ23" s="21">
        <f t="shared" si="112"/>
        <v>4.6560810349089418E-2</v>
      </c>
      <c r="BA23" s="21">
        <f t="shared" ref="BA23:BE23" si="113">BA9/BA$13</f>
        <v>2.7468033238682472E-2</v>
      </c>
      <c r="BB23" s="21">
        <f t="shared" si="113"/>
        <v>2.8224430492236031E-2</v>
      </c>
      <c r="BC23" s="21">
        <f t="shared" si="113"/>
        <v>4.9014822008229889E-2</v>
      </c>
      <c r="BD23" s="21">
        <f t="shared" si="113"/>
        <v>5.8242527458187171E-2</v>
      </c>
      <c r="BE23" s="21">
        <f t="shared" si="113"/>
        <v>5.3206080237021482E-2</v>
      </c>
      <c r="BF23" s="21">
        <f t="shared" ref="BF23:BJ23" si="114">BF9/BF$13</f>
        <v>0.12381386061673717</v>
      </c>
      <c r="BG23" s="21">
        <f t="shared" si="114"/>
        <v>0.11999599178900618</v>
      </c>
      <c r="BH23" s="21">
        <f t="shared" si="114"/>
        <v>0.14170684439350803</v>
      </c>
      <c r="BI23" s="21">
        <f t="shared" si="114"/>
        <v>0.13968331911328299</v>
      </c>
      <c r="BJ23" s="21">
        <f t="shared" si="114"/>
        <v>0.13948019291087041</v>
      </c>
      <c r="BK23" s="21">
        <f t="shared" ref="BK23:BO23" si="115">BK9/BK$13</f>
        <v>7.1629128279701637E-2</v>
      </c>
      <c r="BL23" s="21">
        <f t="shared" si="115"/>
        <v>5.3012617552192248E-2</v>
      </c>
      <c r="BM23" s="21">
        <f t="shared" si="115"/>
        <v>7.7708220749376167E-2</v>
      </c>
      <c r="BN23" s="21">
        <f t="shared" si="115"/>
        <v>7.8885027197271571E-2</v>
      </c>
      <c r="BO23" s="21">
        <f t="shared" si="115"/>
        <v>7.6501285488516618E-2</v>
      </c>
      <c r="BP23" s="21">
        <f t="shared" ref="BP23:BY23" si="116">BP9/BP$13</f>
        <v>2.1151476767694789E-3</v>
      </c>
      <c r="BQ23" s="21">
        <f t="shared" si="116"/>
        <v>2.3618968136542235E-3</v>
      </c>
      <c r="BR23" s="21">
        <f t="shared" si="116"/>
        <v>2.2186025918882139E-3</v>
      </c>
      <c r="BS23" s="21">
        <f t="shared" si="116"/>
        <v>1.7976105298645171E-3</v>
      </c>
      <c r="BT23" s="21">
        <f t="shared" si="116"/>
        <v>1.4070753015426197E-3</v>
      </c>
      <c r="BU23" s="21">
        <f t="shared" si="116"/>
        <v>6.2266854538504453E-2</v>
      </c>
      <c r="BV23" s="21">
        <f t="shared" si="116"/>
        <v>6.0375475302395391E-2</v>
      </c>
      <c r="BW23" s="21">
        <f t="shared" si="116"/>
        <v>6.341883400877843E-2</v>
      </c>
      <c r="BX23" s="21">
        <f t="shared" si="116"/>
        <v>6.1531729894929846E-2</v>
      </c>
      <c r="BY23" s="21">
        <f t="shared" si="116"/>
        <v>5.9804188639955097E-2</v>
      </c>
    </row>
    <row r="24" spans="1:77" ht="15" customHeight="1">
      <c r="A24" s="6" t="s">
        <v>143</v>
      </c>
      <c r="B24" s="21">
        <f t="shared" ref="B24:E24" si="117">B10/B$13</f>
        <v>0</v>
      </c>
      <c r="C24" s="21">
        <f t="shared" si="117"/>
        <v>0</v>
      </c>
      <c r="D24" s="21">
        <f t="shared" si="117"/>
        <v>0</v>
      </c>
      <c r="E24" s="21">
        <f t="shared" si="117"/>
        <v>0</v>
      </c>
      <c r="F24" s="21">
        <f t="shared" ref="F24:H24" si="118">F10/F$13</f>
        <v>0</v>
      </c>
      <c r="G24" s="21">
        <f t="shared" si="118"/>
        <v>0</v>
      </c>
      <c r="H24" s="21">
        <f t="shared" si="118"/>
        <v>0</v>
      </c>
      <c r="I24" s="21">
        <f t="shared" ref="I24:K24" si="119">I10/I$13</f>
        <v>0</v>
      </c>
      <c r="J24" s="21">
        <f t="shared" si="119"/>
        <v>0</v>
      </c>
      <c r="K24" s="21">
        <f t="shared" si="119"/>
        <v>0</v>
      </c>
      <c r="L24" s="21">
        <f t="shared" ref="L24:O24" si="120">L10/L$13</f>
        <v>0</v>
      </c>
      <c r="M24" s="21">
        <f t="shared" si="120"/>
        <v>0</v>
      </c>
      <c r="N24" s="21">
        <f t="shared" si="120"/>
        <v>0</v>
      </c>
      <c r="O24" s="21">
        <f t="shared" si="120"/>
        <v>0</v>
      </c>
      <c r="P24" s="21">
        <f t="shared" ref="P24" si="121">P10/P$13</f>
        <v>0</v>
      </c>
      <c r="Q24" s="21">
        <f t="shared" ref="Q24:AA24" si="122">Q10/Q$13</f>
        <v>0</v>
      </c>
      <c r="R24" s="76">
        <f t="shared" si="122"/>
        <v>0</v>
      </c>
      <c r="S24" s="76">
        <f t="shared" si="122"/>
        <v>0</v>
      </c>
      <c r="T24" s="76">
        <f t="shared" ref="T24:V24" si="123">T10/T$13</f>
        <v>0</v>
      </c>
      <c r="U24" s="76">
        <f t="shared" si="123"/>
        <v>0</v>
      </c>
      <c r="V24" s="76">
        <f t="shared" si="123"/>
        <v>0</v>
      </c>
      <c r="W24" s="21">
        <f t="shared" si="122"/>
        <v>0</v>
      </c>
      <c r="X24" s="21">
        <f t="shared" si="122"/>
        <v>0</v>
      </c>
      <c r="Y24" s="21">
        <f t="shared" si="122"/>
        <v>0</v>
      </c>
      <c r="Z24" s="21">
        <f t="shared" si="122"/>
        <v>0</v>
      </c>
      <c r="AA24" s="21">
        <f t="shared" si="122"/>
        <v>0</v>
      </c>
      <c r="AB24" s="21">
        <f t="shared" ref="AB24:AF24" si="124">AB10/AB$13</f>
        <v>0</v>
      </c>
      <c r="AC24" s="21">
        <f t="shared" si="124"/>
        <v>0</v>
      </c>
      <c r="AD24" s="21">
        <f t="shared" si="124"/>
        <v>0</v>
      </c>
      <c r="AE24" s="21">
        <f t="shared" si="124"/>
        <v>0</v>
      </c>
      <c r="AF24" s="21">
        <f t="shared" si="124"/>
        <v>0</v>
      </c>
      <c r="AG24" s="21">
        <f t="shared" ref="AG24:AP24" si="125">AG10/AG$13</f>
        <v>0</v>
      </c>
      <c r="AH24" s="21">
        <f t="shared" si="125"/>
        <v>0</v>
      </c>
      <c r="AI24" s="21">
        <f t="shared" si="125"/>
        <v>0</v>
      </c>
      <c r="AJ24" s="21">
        <f t="shared" si="125"/>
        <v>0</v>
      </c>
      <c r="AK24" s="21">
        <f t="shared" si="125"/>
        <v>0</v>
      </c>
      <c r="AL24" s="21">
        <f t="shared" si="125"/>
        <v>0</v>
      </c>
      <c r="AM24" s="21">
        <f t="shared" si="125"/>
        <v>0</v>
      </c>
      <c r="AN24" s="21">
        <f t="shared" si="125"/>
        <v>0</v>
      </c>
      <c r="AO24" s="21">
        <f t="shared" si="125"/>
        <v>0</v>
      </c>
      <c r="AP24" s="21">
        <f t="shared" si="125"/>
        <v>0</v>
      </c>
      <c r="AQ24" s="21">
        <f t="shared" ref="AQ24:AU24" si="126">AQ10/AQ$13</f>
        <v>0</v>
      </c>
      <c r="AR24" s="21">
        <f t="shared" si="126"/>
        <v>0</v>
      </c>
      <c r="AS24" s="21">
        <f t="shared" si="126"/>
        <v>0</v>
      </c>
      <c r="AT24" s="21">
        <f t="shared" si="126"/>
        <v>0</v>
      </c>
      <c r="AU24" s="21">
        <f t="shared" si="126"/>
        <v>0</v>
      </c>
      <c r="AV24" s="21">
        <f t="shared" ref="AV24:AZ24" si="127">AV10/AV$13</f>
        <v>0</v>
      </c>
      <c r="AW24" s="21">
        <f t="shared" si="127"/>
        <v>0</v>
      </c>
      <c r="AX24" s="21">
        <f t="shared" si="127"/>
        <v>0</v>
      </c>
      <c r="AY24" s="21">
        <f t="shared" si="127"/>
        <v>0</v>
      </c>
      <c r="AZ24" s="21">
        <f t="shared" si="127"/>
        <v>0</v>
      </c>
      <c r="BA24" s="21">
        <f t="shared" ref="BA24:BE24" si="128">BA10/BA$13</f>
        <v>0</v>
      </c>
      <c r="BB24" s="21">
        <f t="shared" si="128"/>
        <v>0</v>
      </c>
      <c r="BC24" s="21">
        <f t="shared" si="128"/>
        <v>0</v>
      </c>
      <c r="BD24" s="21">
        <f t="shared" si="128"/>
        <v>0</v>
      </c>
      <c r="BE24" s="21">
        <f t="shared" si="128"/>
        <v>0</v>
      </c>
      <c r="BF24" s="21">
        <f t="shared" ref="BF24:BJ24" si="129">BF10/BF$13</f>
        <v>0</v>
      </c>
      <c r="BG24" s="21">
        <f t="shared" si="129"/>
        <v>0</v>
      </c>
      <c r="BH24" s="21">
        <f t="shared" si="129"/>
        <v>0</v>
      </c>
      <c r="BI24" s="21">
        <f t="shared" si="129"/>
        <v>0</v>
      </c>
      <c r="BJ24" s="21">
        <f t="shared" si="129"/>
        <v>0</v>
      </c>
      <c r="BK24" s="21">
        <f t="shared" ref="BK24:BO24" si="130">BK10/BK$13</f>
        <v>0</v>
      </c>
      <c r="BL24" s="21">
        <f t="shared" si="130"/>
        <v>0</v>
      </c>
      <c r="BM24" s="21">
        <f t="shared" si="130"/>
        <v>0</v>
      </c>
      <c r="BN24" s="21">
        <f t="shared" si="130"/>
        <v>0</v>
      </c>
      <c r="BO24" s="21">
        <f t="shared" si="130"/>
        <v>0</v>
      </c>
      <c r="BP24" s="21">
        <f t="shared" ref="BP24:BY24" si="131">BP10/BP$13</f>
        <v>0</v>
      </c>
      <c r="BQ24" s="21">
        <f t="shared" si="131"/>
        <v>0</v>
      </c>
      <c r="BR24" s="21">
        <f t="shared" si="131"/>
        <v>0</v>
      </c>
      <c r="BS24" s="21">
        <f t="shared" si="131"/>
        <v>0</v>
      </c>
      <c r="BT24" s="21">
        <f t="shared" si="131"/>
        <v>0</v>
      </c>
      <c r="BU24" s="21">
        <f t="shared" si="131"/>
        <v>0</v>
      </c>
      <c r="BV24" s="21">
        <f t="shared" si="131"/>
        <v>0</v>
      </c>
      <c r="BW24" s="21">
        <f t="shared" si="131"/>
        <v>0</v>
      </c>
      <c r="BX24" s="21">
        <f t="shared" si="131"/>
        <v>0</v>
      </c>
      <c r="BY24" s="21">
        <f t="shared" si="131"/>
        <v>0</v>
      </c>
    </row>
    <row r="25" spans="1:77" ht="15" customHeight="1">
      <c r="A25" s="6" t="s">
        <v>144</v>
      </c>
      <c r="B25" s="21">
        <f t="shared" ref="B25:E25" si="132">B11/B$13</f>
        <v>0</v>
      </c>
      <c r="C25" s="21">
        <f t="shared" si="132"/>
        <v>0</v>
      </c>
      <c r="D25" s="21">
        <f t="shared" si="132"/>
        <v>0</v>
      </c>
      <c r="E25" s="21">
        <f t="shared" si="132"/>
        <v>0</v>
      </c>
      <c r="F25" s="21">
        <f t="shared" ref="F25:H25" si="133">F11/F$13</f>
        <v>0</v>
      </c>
      <c r="G25" s="21">
        <f t="shared" si="133"/>
        <v>0</v>
      </c>
      <c r="H25" s="21">
        <f t="shared" si="133"/>
        <v>0</v>
      </c>
      <c r="I25" s="21">
        <f t="shared" ref="I25:K25" si="134">I11/I$13</f>
        <v>0</v>
      </c>
      <c r="J25" s="21">
        <f t="shared" si="134"/>
        <v>0</v>
      </c>
      <c r="K25" s="21">
        <f t="shared" si="134"/>
        <v>0</v>
      </c>
      <c r="L25" s="21">
        <f t="shared" ref="L25:O25" si="135">L11/L$13</f>
        <v>0</v>
      </c>
      <c r="M25" s="21">
        <f t="shared" si="135"/>
        <v>0</v>
      </c>
      <c r="N25" s="21">
        <f t="shared" si="135"/>
        <v>0</v>
      </c>
      <c r="O25" s="21">
        <f t="shared" si="135"/>
        <v>0</v>
      </c>
      <c r="P25" s="21">
        <f t="shared" ref="P25" si="136">P11/P$13</f>
        <v>0</v>
      </c>
      <c r="Q25" s="21">
        <f t="shared" ref="Q25:AA25" si="137">Q11/Q$13</f>
        <v>0</v>
      </c>
      <c r="R25" s="76">
        <f t="shared" si="137"/>
        <v>0</v>
      </c>
      <c r="S25" s="76">
        <f t="shared" si="137"/>
        <v>0</v>
      </c>
      <c r="T25" s="76">
        <f t="shared" ref="T25:V25" si="138">T11/T$13</f>
        <v>0</v>
      </c>
      <c r="U25" s="76">
        <f t="shared" si="138"/>
        <v>0</v>
      </c>
      <c r="V25" s="76">
        <f t="shared" si="138"/>
        <v>0</v>
      </c>
      <c r="W25" s="21">
        <f t="shared" si="137"/>
        <v>0</v>
      </c>
      <c r="X25" s="21">
        <f t="shared" si="137"/>
        <v>0</v>
      </c>
      <c r="Y25" s="21">
        <f t="shared" si="137"/>
        <v>0</v>
      </c>
      <c r="Z25" s="21">
        <f t="shared" si="137"/>
        <v>0</v>
      </c>
      <c r="AA25" s="21">
        <f t="shared" si="137"/>
        <v>0</v>
      </c>
      <c r="AB25" s="21">
        <f t="shared" ref="AB25:AF25" si="139">AB11/AB$13</f>
        <v>0</v>
      </c>
      <c r="AC25" s="21">
        <f t="shared" si="139"/>
        <v>0</v>
      </c>
      <c r="AD25" s="21">
        <f t="shared" si="139"/>
        <v>0</v>
      </c>
      <c r="AE25" s="21">
        <f t="shared" si="139"/>
        <v>0</v>
      </c>
      <c r="AF25" s="21">
        <f t="shared" si="139"/>
        <v>0</v>
      </c>
      <c r="AG25" s="21">
        <f t="shared" ref="AG25:AP25" si="140">AG11/AG$13</f>
        <v>0</v>
      </c>
      <c r="AH25" s="21">
        <f t="shared" si="140"/>
        <v>0</v>
      </c>
      <c r="AI25" s="21">
        <f t="shared" si="140"/>
        <v>0</v>
      </c>
      <c r="AJ25" s="21">
        <f t="shared" si="140"/>
        <v>0</v>
      </c>
      <c r="AK25" s="21">
        <f t="shared" si="140"/>
        <v>0</v>
      </c>
      <c r="AL25" s="21">
        <f t="shared" si="140"/>
        <v>0</v>
      </c>
      <c r="AM25" s="21">
        <f t="shared" si="140"/>
        <v>0</v>
      </c>
      <c r="AN25" s="21">
        <f t="shared" si="140"/>
        <v>0</v>
      </c>
      <c r="AO25" s="21">
        <f t="shared" si="140"/>
        <v>0</v>
      </c>
      <c r="AP25" s="21">
        <f t="shared" si="140"/>
        <v>0</v>
      </c>
      <c r="AQ25" s="21">
        <f t="shared" ref="AQ25:AU25" si="141">AQ11/AQ$13</f>
        <v>0</v>
      </c>
      <c r="AR25" s="21">
        <f t="shared" si="141"/>
        <v>0</v>
      </c>
      <c r="AS25" s="21">
        <f t="shared" si="141"/>
        <v>0</v>
      </c>
      <c r="AT25" s="21">
        <f t="shared" si="141"/>
        <v>0</v>
      </c>
      <c r="AU25" s="21">
        <f t="shared" si="141"/>
        <v>0</v>
      </c>
      <c r="AV25" s="21">
        <f t="shared" ref="AV25:AZ25" si="142">AV11/AV$13</f>
        <v>0</v>
      </c>
      <c r="AW25" s="21">
        <f t="shared" si="142"/>
        <v>0</v>
      </c>
      <c r="AX25" s="21">
        <f t="shared" si="142"/>
        <v>0</v>
      </c>
      <c r="AY25" s="21">
        <f t="shared" si="142"/>
        <v>0</v>
      </c>
      <c r="AZ25" s="21">
        <f t="shared" si="142"/>
        <v>0</v>
      </c>
      <c r="BA25" s="21">
        <f t="shared" ref="BA25:BE25" si="143">BA11/BA$13</f>
        <v>0</v>
      </c>
      <c r="BB25" s="21">
        <f t="shared" si="143"/>
        <v>0</v>
      </c>
      <c r="BC25" s="21">
        <f t="shared" si="143"/>
        <v>0</v>
      </c>
      <c r="BD25" s="21">
        <f t="shared" si="143"/>
        <v>0</v>
      </c>
      <c r="BE25" s="21">
        <f t="shared" si="143"/>
        <v>0</v>
      </c>
      <c r="BF25" s="21">
        <f t="shared" ref="BF25:BJ25" si="144">BF11/BF$13</f>
        <v>0</v>
      </c>
      <c r="BG25" s="21">
        <f t="shared" si="144"/>
        <v>0</v>
      </c>
      <c r="BH25" s="21">
        <f t="shared" si="144"/>
        <v>0</v>
      </c>
      <c r="BI25" s="21">
        <f t="shared" si="144"/>
        <v>0</v>
      </c>
      <c r="BJ25" s="21">
        <f t="shared" si="144"/>
        <v>0</v>
      </c>
      <c r="BK25" s="21">
        <f t="shared" ref="BK25:BO25" si="145">BK11/BK$13</f>
        <v>0</v>
      </c>
      <c r="BL25" s="21">
        <f t="shared" si="145"/>
        <v>0</v>
      </c>
      <c r="BM25" s="21">
        <f t="shared" si="145"/>
        <v>0</v>
      </c>
      <c r="BN25" s="21">
        <f t="shared" si="145"/>
        <v>0</v>
      </c>
      <c r="BO25" s="21">
        <f t="shared" si="145"/>
        <v>0</v>
      </c>
      <c r="BP25" s="21">
        <f t="shared" ref="BP25:BY25" si="146">BP11/BP$13</f>
        <v>0</v>
      </c>
      <c r="BQ25" s="21">
        <f t="shared" si="146"/>
        <v>0</v>
      </c>
      <c r="BR25" s="21">
        <f t="shared" si="146"/>
        <v>0</v>
      </c>
      <c r="BS25" s="21">
        <f t="shared" si="146"/>
        <v>0</v>
      </c>
      <c r="BT25" s="21">
        <f t="shared" si="146"/>
        <v>0</v>
      </c>
      <c r="BU25" s="21">
        <f t="shared" si="146"/>
        <v>0</v>
      </c>
      <c r="BV25" s="21">
        <f t="shared" si="146"/>
        <v>0</v>
      </c>
      <c r="BW25" s="21">
        <f t="shared" si="146"/>
        <v>0</v>
      </c>
      <c r="BX25" s="21">
        <f t="shared" si="146"/>
        <v>0</v>
      </c>
      <c r="BY25" s="21">
        <f t="shared" si="146"/>
        <v>0</v>
      </c>
    </row>
    <row r="26" spans="1:77" ht="15" customHeight="1">
      <c r="A26" s="6" t="s">
        <v>41</v>
      </c>
      <c r="B26" s="21">
        <f t="shared" ref="B26:E26" si="147">B12/B$13</f>
        <v>0</v>
      </c>
      <c r="C26" s="21">
        <f t="shared" si="147"/>
        <v>0</v>
      </c>
      <c r="D26" s="21">
        <f t="shared" si="147"/>
        <v>0</v>
      </c>
      <c r="E26" s="21">
        <f t="shared" si="147"/>
        <v>0</v>
      </c>
      <c r="F26" s="21">
        <f t="shared" ref="F26:H26" si="148">F12/F$13</f>
        <v>0</v>
      </c>
      <c r="G26" s="21">
        <f t="shared" si="148"/>
        <v>0</v>
      </c>
      <c r="H26" s="21">
        <f t="shared" si="148"/>
        <v>0</v>
      </c>
      <c r="I26" s="21">
        <f t="shared" ref="I26:K26" si="149">I12/I$13</f>
        <v>0</v>
      </c>
      <c r="J26" s="21">
        <f t="shared" si="149"/>
        <v>0</v>
      </c>
      <c r="K26" s="21">
        <f t="shared" si="149"/>
        <v>0</v>
      </c>
      <c r="L26" s="21">
        <f t="shared" ref="L26:O26" si="150">L12/L$13</f>
        <v>0</v>
      </c>
      <c r="M26" s="21">
        <f t="shared" si="150"/>
        <v>0</v>
      </c>
      <c r="N26" s="21">
        <f t="shared" si="150"/>
        <v>0</v>
      </c>
      <c r="O26" s="21">
        <f t="shared" si="150"/>
        <v>0</v>
      </c>
      <c r="P26" s="21">
        <f t="shared" ref="P26" si="151">P12/P$13</f>
        <v>0</v>
      </c>
      <c r="Q26" s="21">
        <f t="shared" ref="Q26:AA26" si="152">Q12/Q$13</f>
        <v>0</v>
      </c>
      <c r="R26" s="76">
        <f t="shared" si="152"/>
        <v>0</v>
      </c>
      <c r="S26" s="76">
        <f t="shared" si="152"/>
        <v>0</v>
      </c>
      <c r="T26" s="76">
        <f t="shared" ref="T26:V26" si="153">T12/T$13</f>
        <v>0</v>
      </c>
      <c r="U26" s="76">
        <f t="shared" si="153"/>
        <v>0</v>
      </c>
      <c r="V26" s="76">
        <f t="shared" si="153"/>
        <v>0</v>
      </c>
      <c r="W26" s="21">
        <f t="shared" si="152"/>
        <v>1.9047652251601981E-3</v>
      </c>
      <c r="X26" s="21">
        <f t="shared" si="152"/>
        <v>2.002318101941407E-3</v>
      </c>
      <c r="Y26" s="21">
        <f t="shared" si="152"/>
        <v>2.463920425788003E-3</v>
      </c>
      <c r="Z26" s="21">
        <f t="shared" si="152"/>
        <v>2.0714140181207941E-3</v>
      </c>
      <c r="AA26" s="21">
        <f t="shared" si="152"/>
        <v>1.4191469498213266E-2</v>
      </c>
      <c r="AB26" s="21">
        <f t="shared" ref="AB26:AF26" si="154">AB12/AB$13</f>
        <v>3.6010778335833554E-3</v>
      </c>
      <c r="AC26" s="21">
        <f t="shared" si="154"/>
        <v>4.5946445383578116E-3</v>
      </c>
      <c r="AD26" s="21">
        <f t="shared" si="154"/>
        <v>5.9450371850613953E-3</v>
      </c>
      <c r="AE26" s="21">
        <f t="shared" si="154"/>
        <v>5.7679559586292437E-3</v>
      </c>
      <c r="AF26" s="21">
        <f t="shared" si="154"/>
        <v>1.8391084728407763E-2</v>
      </c>
      <c r="AG26" s="21">
        <f t="shared" ref="AG26:AP26" si="155">AG12/AG$13</f>
        <v>3.4903939987360787E-3</v>
      </c>
      <c r="AH26" s="21">
        <f t="shared" si="155"/>
        <v>3.2625809037461705E-3</v>
      </c>
      <c r="AI26" s="21">
        <f t="shared" si="155"/>
        <v>3.4199537439835079E-3</v>
      </c>
      <c r="AJ26" s="21">
        <f t="shared" si="155"/>
        <v>3.6672108775319709E-3</v>
      </c>
      <c r="AK26" s="21">
        <f t="shared" si="155"/>
        <v>1.2747061895184993E-2</v>
      </c>
      <c r="AL26" s="21">
        <f t="shared" si="155"/>
        <v>1.498993843530774E-3</v>
      </c>
      <c r="AM26" s="21">
        <f t="shared" si="155"/>
        <v>1.0439198940500969E-3</v>
      </c>
      <c r="AN26" s="21">
        <f t="shared" si="155"/>
        <v>7.1823162205735154E-4</v>
      </c>
      <c r="AO26" s="21">
        <f t="shared" si="155"/>
        <v>2.6429184752211621E-3</v>
      </c>
      <c r="AP26" s="21">
        <f t="shared" si="155"/>
        <v>-7.1175357352229488E-3</v>
      </c>
      <c r="AQ26" s="21">
        <f t="shared" ref="AQ26:AU26" si="156">AQ12/AQ$13</f>
        <v>8.0466641310617919E-3</v>
      </c>
      <c r="AR26" s="21">
        <f t="shared" si="156"/>
        <v>8.1425976848526066E-3</v>
      </c>
      <c r="AS26" s="21">
        <f t="shared" si="156"/>
        <v>8.8143971702223274E-3</v>
      </c>
      <c r="AT26" s="21">
        <f t="shared" si="156"/>
        <v>9.1433344504794553E-3</v>
      </c>
      <c r="AU26" s="21">
        <f t="shared" si="156"/>
        <v>1.2566422800370609E-2</v>
      </c>
      <c r="AV26" s="21">
        <f t="shared" ref="AV26:AZ26" si="157">AV12/AV$13</f>
        <v>1.1734725467819744E-2</v>
      </c>
      <c r="AW26" s="21">
        <f t="shared" si="157"/>
        <v>7.6793935237992961E-3</v>
      </c>
      <c r="AX26" s="21">
        <f t="shared" si="157"/>
        <v>7.1496517995915214E-3</v>
      </c>
      <c r="AY26" s="21">
        <f t="shared" si="157"/>
        <v>8.3218652781204775E-3</v>
      </c>
      <c r="AZ26" s="21">
        <f t="shared" si="157"/>
        <v>5.4101520153272348E-3</v>
      </c>
      <c r="BA26" s="21">
        <f t="shared" ref="BA26:BE26" si="158">BA12/BA$13</f>
        <v>6.2447398196704496E-3</v>
      </c>
      <c r="BB26" s="21">
        <f t="shared" si="158"/>
        <v>6.4060545394521006E-3</v>
      </c>
      <c r="BC26" s="21">
        <f t="shared" si="158"/>
        <v>5.3305195569207211E-3</v>
      </c>
      <c r="BD26" s="21">
        <f t="shared" si="158"/>
        <v>4.9442634741221408E-3</v>
      </c>
      <c r="BE26" s="21">
        <f t="shared" si="158"/>
        <v>4.0988224635395238E-3</v>
      </c>
      <c r="BF26" s="21">
        <f t="shared" ref="BF26:BJ26" si="159">BF12/BF$13</f>
        <v>0</v>
      </c>
      <c r="BG26" s="21">
        <f t="shared" si="159"/>
        <v>0</v>
      </c>
      <c r="BH26" s="21">
        <f t="shared" si="159"/>
        <v>0</v>
      </c>
      <c r="BI26" s="21">
        <f t="shared" si="159"/>
        <v>0</v>
      </c>
      <c r="BJ26" s="21">
        <f t="shared" si="159"/>
        <v>0</v>
      </c>
      <c r="BK26" s="21">
        <f t="shared" ref="BK26:BO26" si="160">BK12/BK$13</f>
        <v>3.4680252864958119E-3</v>
      </c>
      <c r="BL26" s="21">
        <f t="shared" si="160"/>
        <v>3.6705492916680586E-3</v>
      </c>
      <c r="BM26" s="21">
        <f t="shared" si="160"/>
        <v>3.5438350026018896E-3</v>
      </c>
      <c r="BN26" s="21">
        <f t="shared" si="160"/>
        <v>3.4190826532382026E-3</v>
      </c>
      <c r="BO26" s="21">
        <f t="shared" si="160"/>
        <v>3.3499682486656294E-3</v>
      </c>
      <c r="BP26" s="21">
        <f t="shared" ref="BP26:BY26" si="161">BP12/BP$13</f>
        <v>0</v>
      </c>
      <c r="BQ26" s="21">
        <f t="shared" si="161"/>
        <v>0</v>
      </c>
      <c r="BR26" s="21">
        <f t="shared" si="161"/>
        <v>0</v>
      </c>
      <c r="BS26" s="21">
        <f t="shared" si="161"/>
        <v>0</v>
      </c>
      <c r="BT26" s="21">
        <f t="shared" si="161"/>
        <v>0</v>
      </c>
      <c r="BU26" s="21">
        <f t="shared" si="161"/>
        <v>0</v>
      </c>
      <c r="BV26" s="21">
        <f t="shared" si="161"/>
        <v>0</v>
      </c>
      <c r="BW26" s="21">
        <f t="shared" si="161"/>
        <v>0</v>
      </c>
      <c r="BX26" s="21">
        <f t="shared" si="161"/>
        <v>0</v>
      </c>
      <c r="BY26" s="21">
        <f t="shared" si="161"/>
        <v>0</v>
      </c>
    </row>
    <row r="27" spans="1:77" ht="15" customHeight="1">
      <c r="A27" s="6" t="s">
        <v>75</v>
      </c>
      <c r="B27" s="21">
        <f t="shared" ref="B27:Q27" si="162">B13/B$13</f>
        <v>1</v>
      </c>
      <c r="C27" s="21">
        <f t="shared" si="162"/>
        <v>1</v>
      </c>
      <c r="D27" s="21">
        <f t="shared" si="162"/>
        <v>1</v>
      </c>
      <c r="E27" s="21">
        <f t="shared" si="162"/>
        <v>1</v>
      </c>
      <c r="F27" s="21">
        <f t="shared" si="162"/>
        <v>1</v>
      </c>
      <c r="G27" s="21">
        <f t="shared" si="162"/>
        <v>1</v>
      </c>
      <c r="H27" s="21">
        <f t="shared" si="162"/>
        <v>1</v>
      </c>
      <c r="I27" s="21">
        <f t="shared" ref="I27:K27" si="163">I13/I$13</f>
        <v>1</v>
      </c>
      <c r="J27" s="21">
        <f t="shared" si="163"/>
        <v>1</v>
      </c>
      <c r="K27" s="21">
        <f t="shared" si="163"/>
        <v>1</v>
      </c>
      <c r="L27" s="21">
        <f t="shared" si="162"/>
        <v>1</v>
      </c>
      <c r="M27" s="21">
        <f t="shared" si="162"/>
        <v>1</v>
      </c>
      <c r="N27" s="21">
        <f t="shared" si="162"/>
        <v>1</v>
      </c>
      <c r="O27" s="21">
        <f t="shared" si="162"/>
        <v>1</v>
      </c>
      <c r="P27" s="21">
        <f t="shared" si="162"/>
        <v>1</v>
      </c>
      <c r="Q27" s="21">
        <f t="shared" si="162"/>
        <v>1</v>
      </c>
      <c r="R27" s="76">
        <f t="shared" ref="R27:S27" si="164">R13/R$13</f>
        <v>1</v>
      </c>
      <c r="S27" s="76">
        <f t="shared" si="164"/>
        <v>1</v>
      </c>
      <c r="T27" s="76">
        <f t="shared" ref="T27:V27" si="165">T13/T$13</f>
        <v>1</v>
      </c>
      <c r="U27" s="76">
        <f t="shared" si="165"/>
        <v>1</v>
      </c>
      <c r="V27" s="76">
        <f t="shared" si="165"/>
        <v>1</v>
      </c>
      <c r="W27" s="21">
        <f t="shared" ref="W27:AA27" si="166">W13/W$13</f>
        <v>1</v>
      </c>
      <c r="X27" s="21">
        <f t="shared" si="166"/>
        <v>1</v>
      </c>
      <c r="Y27" s="21">
        <f t="shared" si="166"/>
        <v>1</v>
      </c>
      <c r="Z27" s="21">
        <f t="shared" si="166"/>
        <v>1</v>
      </c>
      <c r="AA27" s="21">
        <f t="shared" si="166"/>
        <v>1</v>
      </c>
      <c r="AB27" s="21">
        <f t="shared" ref="AB27:AF27" si="167">AB13/AB$13</f>
        <v>1</v>
      </c>
      <c r="AC27" s="21">
        <f t="shared" si="167"/>
        <v>1</v>
      </c>
      <c r="AD27" s="21">
        <f t="shared" si="167"/>
        <v>1</v>
      </c>
      <c r="AE27" s="21">
        <f t="shared" si="167"/>
        <v>1</v>
      </c>
      <c r="AF27" s="21">
        <f t="shared" si="167"/>
        <v>1</v>
      </c>
      <c r="AG27" s="21">
        <f t="shared" ref="AG27:AP27" si="168">AG13/AG$13</f>
        <v>1</v>
      </c>
      <c r="AH27" s="21">
        <f t="shared" si="168"/>
        <v>1</v>
      </c>
      <c r="AI27" s="21">
        <f t="shared" si="168"/>
        <v>1</v>
      </c>
      <c r="AJ27" s="21">
        <f t="shared" si="168"/>
        <v>1</v>
      </c>
      <c r="AK27" s="21">
        <f t="shared" si="168"/>
        <v>1</v>
      </c>
      <c r="AL27" s="21">
        <f t="shared" si="168"/>
        <v>1</v>
      </c>
      <c r="AM27" s="21">
        <f t="shared" si="168"/>
        <v>1</v>
      </c>
      <c r="AN27" s="21">
        <f t="shared" si="168"/>
        <v>1</v>
      </c>
      <c r="AO27" s="21">
        <f t="shared" si="168"/>
        <v>1</v>
      </c>
      <c r="AP27" s="21">
        <f t="shared" si="168"/>
        <v>1</v>
      </c>
      <c r="AQ27" s="21">
        <f t="shared" ref="AQ27:AU27" si="169">AQ13/AQ$13</f>
        <v>1</v>
      </c>
      <c r="AR27" s="21">
        <f t="shared" si="169"/>
        <v>1</v>
      </c>
      <c r="AS27" s="21">
        <f t="shared" si="169"/>
        <v>1</v>
      </c>
      <c r="AT27" s="21">
        <f t="shared" si="169"/>
        <v>1</v>
      </c>
      <c r="AU27" s="21">
        <f t="shared" si="169"/>
        <v>1</v>
      </c>
      <c r="AV27" s="21">
        <f t="shared" ref="AV27:AZ27" si="170">AV13/AV$13</f>
        <v>1</v>
      </c>
      <c r="AW27" s="21">
        <f t="shared" si="170"/>
        <v>1</v>
      </c>
      <c r="AX27" s="21">
        <f t="shared" si="170"/>
        <v>1</v>
      </c>
      <c r="AY27" s="21">
        <f t="shared" si="170"/>
        <v>1</v>
      </c>
      <c r="AZ27" s="21">
        <f t="shared" si="170"/>
        <v>1</v>
      </c>
      <c r="BA27" s="21">
        <f t="shared" ref="BA27:BE27" si="171">BA13/BA$13</f>
        <v>1</v>
      </c>
      <c r="BB27" s="21">
        <f t="shared" si="171"/>
        <v>1</v>
      </c>
      <c r="BC27" s="21">
        <f t="shared" si="171"/>
        <v>1</v>
      </c>
      <c r="BD27" s="21">
        <f t="shared" si="171"/>
        <v>1</v>
      </c>
      <c r="BE27" s="21">
        <f t="shared" si="171"/>
        <v>1</v>
      </c>
      <c r="BF27" s="21">
        <f t="shared" ref="BF27:BJ27" si="172">BF13/BF$13</f>
        <v>1</v>
      </c>
      <c r="BG27" s="21">
        <f t="shared" si="172"/>
        <v>1</v>
      </c>
      <c r="BH27" s="21">
        <f t="shared" si="172"/>
        <v>1</v>
      </c>
      <c r="BI27" s="21">
        <f t="shared" si="172"/>
        <v>1</v>
      </c>
      <c r="BJ27" s="21">
        <f t="shared" si="172"/>
        <v>1</v>
      </c>
      <c r="BK27" s="21">
        <f t="shared" ref="BK27:BO27" si="173">BK13/BK$13</f>
        <v>1</v>
      </c>
      <c r="BL27" s="21">
        <f t="shared" si="173"/>
        <v>1</v>
      </c>
      <c r="BM27" s="21">
        <f t="shared" si="173"/>
        <v>1</v>
      </c>
      <c r="BN27" s="21">
        <f t="shared" si="173"/>
        <v>1</v>
      </c>
      <c r="BO27" s="21">
        <f t="shared" si="173"/>
        <v>1</v>
      </c>
      <c r="BP27" s="21">
        <f t="shared" ref="BP27:BY27" si="174">BP13/BP$13</f>
        <v>1</v>
      </c>
      <c r="BQ27" s="21">
        <f t="shared" si="174"/>
        <v>1</v>
      </c>
      <c r="BR27" s="21">
        <f t="shared" si="174"/>
        <v>1</v>
      </c>
      <c r="BS27" s="21">
        <f t="shared" si="174"/>
        <v>1</v>
      </c>
      <c r="BT27" s="21">
        <f t="shared" si="174"/>
        <v>1</v>
      </c>
      <c r="BU27" s="21">
        <f t="shared" si="174"/>
        <v>1</v>
      </c>
      <c r="BV27" s="21">
        <f t="shared" si="174"/>
        <v>1</v>
      </c>
      <c r="BW27" s="21">
        <f t="shared" si="174"/>
        <v>1</v>
      </c>
      <c r="BX27" s="21">
        <f t="shared" si="174"/>
        <v>1</v>
      </c>
      <c r="BY27" s="21">
        <f t="shared" si="174"/>
        <v>1</v>
      </c>
    </row>
    <row r="28" spans="1:77" ht="15" customHeight="1">
      <c r="A28" s="6"/>
    </row>
  </sheetData>
  <sheetProtection formatCells="0" formatColumns="0" formatRows="0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workbookViewId="0">
      <selection activeCell="A29" sqref="A29"/>
    </sheetView>
  </sheetViews>
  <sheetFormatPr defaultColWidth="8.75" defaultRowHeight="12.75"/>
  <cols>
    <col min="1" max="1" width="26" style="80" customWidth="1"/>
    <col min="2" max="18" width="6.75" style="80" customWidth="1"/>
    <col min="19" max="19" width="5.75" style="80" customWidth="1"/>
    <col min="20" max="16384" width="8.75" style="80"/>
  </cols>
  <sheetData>
    <row r="1" spans="1:23">
      <c r="A1" s="79" t="s">
        <v>222</v>
      </c>
      <c r="B1" s="80" t="s">
        <v>226</v>
      </c>
      <c r="C1" s="80" t="s">
        <v>227</v>
      </c>
      <c r="D1" s="80" t="s">
        <v>228</v>
      </c>
      <c r="E1" s="80" t="s">
        <v>229</v>
      </c>
      <c r="F1" s="80" t="s">
        <v>230</v>
      </c>
      <c r="G1" s="85"/>
      <c r="H1" s="80" t="s">
        <v>226</v>
      </c>
      <c r="I1" s="80" t="s">
        <v>227</v>
      </c>
      <c r="J1" s="80" t="s">
        <v>228</v>
      </c>
      <c r="K1" s="80" t="s">
        <v>229</v>
      </c>
      <c r="L1" s="80" t="s">
        <v>230</v>
      </c>
      <c r="M1" s="87"/>
      <c r="N1" s="80" t="s">
        <v>226</v>
      </c>
      <c r="O1" s="80" t="s">
        <v>227</v>
      </c>
      <c r="P1" s="80" t="s">
        <v>228</v>
      </c>
      <c r="Q1" s="80" t="s">
        <v>229</v>
      </c>
      <c r="R1" s="80" t="s">
        <v>230</v>
      </c>
      <c r="T1" s="79" t="s">
        <v>249</v>
      </c>
    </row>
    <row r="2" spans="1:23">
      <c r="A2" s="80" t="s">
        <v>76</v>
      </c>
      <c r="B2" s="94" t="s">
        <v>231</v>
      </c>
      <c r="C2" s="94" t="s">
        <v>231</v>
      </c>
      <c r="D2" s="94" t="s">
        <v>231</v>
      </c>
      <c r="E2" s="94" t="s">
        <v>231</v>
      </c>
      <c r="F2" s="94" t="s">
        <v>231</v>
      </c>
      <c r="G2" s="95"/>
      <c r="H2" s="94" t="s">
        <v>232</v>
      </c>
      <c r="I2" s="94" t="s">
        <v>232</v>
      </c>
      <c r="J2" s="94" t="s">
        <v>232</v>
      </c>
      <c r="K2" s="94" t="s">
        <v>148</v>
      </c>
      <c r="L2" s="94" t="s">
        <v>148</v>
      </c>
      <c r="M2" s="96"/>
      <c r="N2" s="82" t="s">
        <v>233</v>
      </c>
      <c r="O2" s="82" t="s">
        <v>233</v>
      </c>
      <c r="P2" s="82" t="s">
        <v>233</v>
      </c>
      <c r="Q2" s="82" t="s">
        <v>233</v>
      </c>
      <c r="R2" s="82" t="s">
        <v>233</v>
      </c>
      <c r="T2" s="92" t="s">
        <v>246</v>
      </c>
    </row>
    <row r="3" spans="1:23">
      <c r="A3" s="80" t="s">
        <v>14</v>
      </c>
      <c r="B3" s="83">
        <v>0.44439782671792377</v>
      </c>
      <c r="C3" s="83">
        <v>0.41583195018468344</v>
      </c>
      <c r="D3" s="83">
        <v>0.48863980082987613</v>
      </c>
      <c r="E3" s="83">
        <v>0.48698702601211885</v>
      </c>
      <c r="F3" s="90">
        <v>0.51750414439813208</v>
      </c>
      <c r="G3" s="86"/>
      <c r="H3" s="83">
        <v>0.58654414984385872</v>
      </c>
      <c r="I3" s="83">
        <v>0.59792316542875934</v>
      </c>
      <c r="K3" s="90">
        <v>0.63513642205543419</v>
      </c>
      <c r="L3" s="90">
        <v>0.63035315271349168</v>
      </c>
      <c r="M3" s="88"/>
      <c r="N3" s="83">
        <v>0.63902797554394164</v>
      </c>
      <c r="O3" s="83">
        <v>0.60926989263277664</v>
      </c>
      <c r="P3" s="89">
        <v>0.55000000000000004</v>
      </c>
      <c r="Q3" s="89">
        <v>0.49933536882820745</v>
      </c>
      <c r="R3" s="89">
        <v>0.52052836378075928</v>
      </c>
      <c r="T3" s="80" t="s">
        <v>231</v>
      </c>
    </row>
    <row r="4" spans="1:23">
      <c r="A4" s="80" t="s">
        <v>17</v>
      </c>
      <c r="B4" s="83">
        <v>7.4693361164044694E-2</v>
      </c>
      <c r="C4" s="83">
        <v>8.6894016741347974E-2</v>
      </c>
      <c r="D4" s="83">
        <v>7.3249119189596451E-2</v>
      </c>
      <c r="E4" s="83">
        <v>7.4105596035513893E-2</v>
      </c>
      <c r="F4" s="90">
        <v>6.2670482167894295E-2</v>
      </c>
      <c r="G4" s="86"/>
      <c r="H4" s="83">
        <v>1.8481841690844773E-2</v>
      </c>
      <c r="I4" s="83">
        <v>2.1352879510420409E-2</v>
      </c>
      <c r="K4" s="83">
        <v>3.8575131184031178E-2</v>
      </c>
      <c r="L4" s="83">
        <v>4.0384238961001739E-2</v>
      </c>
      <c r="M4" s="88"/>
      <c r="N4" s="83">
        <v>6.6925344527517194E-2</v>
      </c>
      <c r="O4" s="83">
        <v>6.6538393171028887E-2</v>
      </c>
      <c r="P4" s="83">
        <v>7.0999999999999994E-2</v>
      </c>
      <c r="Q4" s="83">
        <v>9.4867348290974096E-2</v>
      </c>
      <c r="R4" s="83">
        <v>8.5225020332713161E-2</v>
      </c>
    </row>
    <row r="5" spans="1:23">
      <c r="A5" s="80" t="s">
        <v>19</v>
      </c>
      <c r="B5" s="83">
        <v>7.535859127723428E-2</v>
      </c>
      <c r="C5" s="83">
        <v>8.0398564145931037E-2</v>
      </c>
      <c r="D5" s="83">
        <v>8.3532536197127957E-2</v>
      </c>
      <c r="E5" s="83">
        <v>8.079817079803292E-2</v>
      </c>
      <c r="F5" s="90">
        <v>7.7874213487788627E-2</v>
      </c>
      <c r="G5" s="86"/>
      <c r="H5" s="83">
        <v>0.14247545183700805</v>
      </c>
      <c r="I5" s="83">
        <v>0.13660386166822466</v>
      </c>
      <c r="K5" s="89">
        <v>0.15797508203681757</v>
      </c>
      <c r="L5" s="89">
        <v>0.16194561188009207</v>
      </c>
      <c r="M5" s="88"/>
      <c r="N5" s="83">
        <v>0.10862321665104493</v>
      </c>
      <c r="O5" s="83">
        <v>0.12817946297885582</v>
      </c>
      <c r="P5" s="89">
        <v>0.16300000000000001</v>
      </c>
      <c r="Q5" s="89">
        <v>0.19584625191067451</v>
      </c>
      <c r="R5" s="89">
        <v>0.18516209492364386</v>
      </c>
    </row>
    <row r="6" spans="1:23">
      <c r="A6" s="79" t="s">
        <v>225</v>
      </c>
      <c r="G6" s="85"/>
      <c r="M6" s="87"/>
    </row>
    <row r="7" spans="1:23">
      <c r="A7" s="80" t="s">
        <v>76</v>
      </c>
      <c r="B7" s="94" t="s">
        <v>234</v>
      </c>
      <c r="C7" s="94" t="s">
        <v>234</v>
      </c>
      <c r="D7" s="94" t="s">
        <v>234</v>
      </c>
      <c r="E7" s="94" t="s">
        <v>234</v>
      </c>
      <c r="F7" s="94" t="s">
        <v>234</v>
      </c>
      <c r="G7" s="95"/>
      <c r="H7" s="94" t="s">
        <v>235</v>
      </c>
      <c r="I7" s="94" t="s">
        <v>235</v>
      </c>
      <c r="J7" s="94" t="s">
        <v>235</v>
      </c>
      <c r="K7" s="94" t="s">
        <v>235</v>
      </c>
      <c r="L7" s="94" t="s">
        <v>235</v>
      </c>
      <c r="M7" s="96"/>
      <c r="N7" s="94" t="s">
        <v>236</v>
      </c>
      <c r="O7" s="94" t="s">
        <v>236</v>
      </c>
      <c r="P7" s="94" t="s">
        <v>236</v>
      </c>
      <c r="Q7" s="94" t="s">
        <v>236</v>
      </c>
      <c r="R7" s="94" t="s">
        <v>236</v>
      </c>
      <c r="T7" s="91" t="s">
        <v>247</v>
      </c>
    </row>
    <row r="8" spans="1:23">
      <c r="A8" s="80" t="s">
        <v>14</v>
      </c>
      <c r="B8" s="83">
        <v>0.59460846351011332</v>
      </c>
      <c r="C8" s="83">
        <v>0.58326077658774356</v>
      </c>
      <c r="D8" s="83">
        <v>0.62854001771916634</v>
      </c>
      <c r="E8" s="83">
        <v>0.60726324664062392</v>
      </c>
      <c r="F8" s="83">
        <v>0.60972137975485541</v>
      </c>
      <c r="G8" s="86"/>
      <c r="H8" s="83">
        <v>0.52575364646542233</v>
      </c>
      <c r="I8" s="83">
        <v>0.5418784913739787</v>
      </c>
      <c r="J8" s="83">
        <v>0.54898206410413064</v>
      </c>
      <c r="K8" s="83">
        <v>0.56004542622122944</v>
      </c>
      <c r="L8" s="83">
        <v>0.56643743391375678</v>
      </c>
      <c r="M8" s="88"/>
      <c r="N8" s="83">
        <v>0.56206498925349935</v>
      </c>
      <c r="O8" s="83">
        <v>0.55152049579226492</v>
      </c>
      <c r="P8" s="83">
        <v>0.5435035405792451</v>
      </c>
      <c r="Q8" s="83">
        <v>0.55699250216413188</v>
      </c>
      <c r="R8" s="83">
        <v>0.54089945287849872</v>
      </c>
      <c r="T8" s="80" t="s">
        <v>233</v>
      </c>
      <c r="U8" s="80" t="s">
        <v>245</v>
      </c>
    </row>
    <row r="9" spans="1:23">
      <c r="A9" s="80" t="s">
        <v>17</v>
      </c>
      <c r="B9" s="83">
        <v>0.11164646243875952</v>
      </c>
      <c r="C9" s="83">
        <v>0.11026187724154209</v>
      </c>
      <c r="D9" s="83">
        <v>0.12104084251615309</v>
      </c>
      <c r="E9" s="83">
        <v>0.12039614813146461</v>
      </c>
      <c r="F9" s="83">
        <v>0.12609776851071144</v>
      </c>
      <c r="G9" s="86"/>
      <c r="H9" s="83">
        <v>0.14827378624754972</v>
      </c>
      <c r="I9" s="83">
        <v>0.15488259174199434</v>
      </c>
      <c r="J9" s="83">
        <v>0.15967153630317052</v>
      </c>
      <c r="K9" s="83">
        <v>0.14733004759484447</v>
      </c>
      <c r="L9" s="83">
        <v>0.14321208812611624</v>
      </c>
      <c r="M9" s="88"/>
      <c r="N9" s="83">
        <v>0.12921160899844897</v>
      </c>
      <c r="O9" s="83">
        <v>0.13014429859668727</v>
      </c>
      <c r="P9" s="83">
        <v>0.13870764619788245</v>
      </c>
      <c r="Q9" s="83">
        <v>0.13655831643319674</v>
      </c>
      <c r="R9" s="83">
        <v>0.12538367327664765</v>
      </c>
    </row>
    <row r="10" spans="1:23">
      <c r="A10" s="80" t="s">
        <v>19</v>
      </c>
      <c r="B10" s="83">
        <v>5.3361181716572066E-2</v>
      </c>
      <c r="C10" s="83">
        <v>5.7568541731843441E-2</v>
      </c>
      <c r="D10" s="83">
        <v>6.8187204934150508E-2</v>
      </c>
      <c r="E10" s="83">
        <v>6.9696596346096776E-2</v>
      </c>
      <c r="F10" s="83">
        <v>6.0077226722099378E-2</v>
      </c>
      <c r="G10" s="86"/>
      <c r="H10" s="83">
        <v>8.0008967967351824E-2</v>
      </c>
      <c r="I10" s="83">
        <v>8.3369052025670007E-2</v>
      </c>
      <c r="J10" s="83">
        <v>8.0079792522350604E-2</v>
      </c>
      <c r="K10" s="83">
        <v>7.9657637769694006E-2</v>
      </c>
      <c r="L10" s="83">
        <v>6.5484959486890565E-2</v>
      </c>
      <c r="M10" s="88"/>
      <c r="N10" s="83">
        <v>4.6311308826468119E-2</v>
      </c>
      <c r="O10" s="83">
        <v>4.8164078575035255E-2</v>
      </c>
      <c r="P10" s="83">
        <v>5.1211829139446677E-2</v>
      </c>
      <c r="Q10" s="83">
        <v>5.2073142221570383E-2</v>
      </c>
      <c r="R10" s="83">
        <v>5.1901978860634079E-2</v>
      </c>
    </row>
    <row r="11" spans="1:23">
      <c r="A11" s="79" t="s">
        <v>224</v>
      </c>
      <c r="G11" s="85"/>
      <c r="M11" s="87"/>
    </row>
    <row r="12" spans="1:23">
      <c r="A12" s="80" t="s">
        <v>76</v>
      </c>
      <c r="B12" s="94" t="s">
        <v>237</v>
      </c>
      <c r="C12" s="94" t="s">
        <v>237</v>
      </c>
      <c r="D12" s="94" t="s">
        <v>237</v>
      </c>
      <c r="E12" s="94" t="s">
        <v>237</v>
      </c>
      <c r="F12" s="94" t="s">
        <v>237</v>
      </c>
      <c r="G12" s="95"/>
      <c r="H12" s="94" t="s">
        <v>238</v>
      </c>
      <c r="I12" s="94" t="s">
        <v>238</v>
      </c>
      <c r="J12" s="94" t="s">
        <v>238</v>
      </c>
      <c r="K12" s="94" t="s">
        <v>238</v>
      </c>
      <c r="L12" s="94" t="s">
        <v>238</v>
      </c>
      <c r="M12" s="96"/>
      <c r="N12" s="94" t="s">
        <v>239</v>
      </c>
      <c r="O12" s="94" t="s">
        <v>239</v>
      </c>
      <c r="P12" s="94" t="s">
        <v>239</v>
      </c>
      <c r="Q12" s="94" t="s">
        <v>239</v>
      </c>
      <c r="R12" s="94" t="s">
        <v>239</v>
      </c>
      <c r="T12" s="93" t="s">
        <v>248</v>
      </c>
    </row>
    <row r="13" spans="1:23">
      <c r="A13" s="80" t="s">
        <v>14</v>
      </c>
      <c r="B13" s="83">
        <v>0.48620964282014012</v>
      </c>
      <c r="C13" s="83">
        <v>0.48611588410824336</v>
      </c>
      <c r="D13" s="83">
        <v>0.49241008520683555</v>
      </c>
      <c r="E13" s="83">
        <v>0.48367604926837249</v>
      </c>
      <c r="F13" s="83">
        <v>0.46701096004981829</v>
      </c>
      <c r="G13" s="86"/>
      <c r="H13" s="83">
        <v>0.48387105307886796</v>
      </c>
      <c r="I13" s="83">
        <v>0.4759260346426491</v>
      </c>
      <c r="J13" s="83">
        <v>0.48633149959652261</v>
      </c>
      <c r="K13" s="83">
        <v>0.49686816173253068</v>
      </c>
      <c r="L13" s="83">
        <v>0.53584560542385018</v>
      </c>
      <c r="M13" s="88"/>
      <c r="N13" s="83">
        <v>0.66850114405181438</v>
      </c>
      <c r="O13" s="83">
        <v>0.66792069129665121</v>
      </c>
      <c r="P13" s="83">
        <v>0.68498278747572949</v>
      </c>
      <c r="Q13" s="83">
        <v>0.67349202088546589</v>
      </c>
      <c r="R13" s="83">
        <v>0.68116067845885564</v>
      </c>
      <c r="T13" s="80" t="s">
        <v>148</v>
      </c>
      <c r="U13" s="80" t="s">
        <v>234</v>
      </c>
      <c r="V13" s="80" t="s">
        <v>235</v>
      </c>
      <c r="W13" s="80" t="s">
        <v>236</v>
      </c>
    </row>
    <row r="14" spans="1:23">
      <c r="A14" s="80" t="s">
        <v>17</v>
      </c>
      <c r="B14" s="83">
        <v>0.1244468176300976</v>
      </c>
      <c r="C14" s="83">
        <v>0.13126083923202583</v>
      </c>
      <c r="D14" s="83">
        <v>0.13158100894379074</v>
      </c>
      <c r="E14" s="83">
        <v>0.12927323073336311</v>
      </c>
      <c r="F14" s="83">
        <v>0.13857098927650355</v>
      </c>
      <c r="G14" s="86"/>
      <c r="H14" s="83">
        <v>8.2261251753584258E-2</v>
      </c>
      <c r="I14" s="83">
        <v>0.10158691492778248</v>
      </c>
      <c r="J14" s="83">
        <v>9.40627114650293E-2</v>
      </c>
      <c r="K14" s="83">
        <v>9.9880971130057117E-2</v>
      </c>
      <c r="L14" s="83">
        <v>0.11338691287261281</v>
      </c>
      <c r="M14" s="88"/>
      <c r="N14" s="83">
        <v>0.11846758285918535</v>
      </c>
      <c r="O14" s="83">
        <v>0.1235940074333834</v>
      </c>
      <c r="P14" s="83">
        <v>0.13039834295554231</v>
      </c>
      <c r="Q14" s="83">
        <v>0.12442322301087806</v>
      </c>
      <c r="R14" s="83">
        <v>0.12242994339446461</v>
      </c>
      <c r="T14" s="80" t="s">
        <v>237</v>
      </c>
      <c r="U14" s="80" t="s">
        <v>238</v>
      </c>
      <c r="V14" s="80" t="s">
        <v>239</v>
      </c>
      <c r="W14" s="80" t="s">
        <v>241</v>
      </c>
    </row>
    <row r="15" spans="1:23">
      <c r="A15" s="80" t="s">
        <v>19</v>
      </c>
      <c r="B15" s="83">
        <v>8.1140158298036599E-2</v>
      </c>
      <c r="C15" s="83">
        <v>8.3465334806043512E-2</v>
      </c>
      <c r="D15" s="83">
        <v>8.3583387743644544E-2</v>
      </c>
      <c r="E15" s="83">
        <v>8.6337732724668145E-2</v>
      </c>
      <c r="F15" s="83">
        <v>9.0470708719500248E-2</v>
      </c>
      <c r="G15" s="86"/>
      <c r="H15" s="83">
        <v>7.8913110542380538E-2</v>
      </c>
      <c r="I15" s="83">
        <v>7.6599781623599233E-2</v>
      </c>
      <c r="J15" s="83">
        <v>8.1494194772542591E-2</v>
      </c>
      <c r="K15" s="83">
        <v>8.2494549887841301E-2</v>
      </c>
      <c r="L15" s="83">
        <v>8.6175633225785461E-2</v>
      </c>
      <c r="M15" s="88"/>
      <c r="N15" s="83">
        <v>4.578535732396985E-2</v>
      </c>
      <c r="O15" s="83">
        <v>4.3451059341701299E-2</v>
      </c>
      <c r="P15" s="83">
        <v>4.9953678215435678E-2</v>
      </c>
      <c r="Q15" s="83">
        <v>5.9043023474094021E-2</v>
      </c>
      <c r="R15" s="83">
        <v>6.2498706627869709E-2</v>
      </c>
      <c r="T15" s="80" t="s">
        <v>242</v>
      </c>
      <c r="U15" s="80" t="s">
        <v>243</v>
      </c>
      <c r="V15" s="80" t="s">
        <v>257</v>
      </c>
    </row>
    <row r="16" spans="1:23">
      <c r="A16" s="79" t="s">
        <v>223</v>
      </c>
      <c r="G16" s="85"/>
      <c r="M16" s="87"/>
      <c r="T16" s="80" t="s">
        <v>240</v>
      </c>
    </row>
    <row r="17" spans="1:18">
      <c r="A17" s="80" t="s">
        <v>76</v>
      </c>
      <c r="B17" s="94" t="s">
        <v>240</v>
      </c>
      <c r="C17" s="94" t="s">
        <v>240</v>
      </c>
      <c r="D17" s="94" t="s">
        <v>240</v>
      </c>
      <c r="E17" s="94" t="s">
        <v>240</v>
      </c>
      <c r="F17" s="94" t="s">
        <v>240</v>
      </c>
      <c r="G17" s="95"/>
      <c r="H17" s="94" t="s">
        <v>241</v>
      </c>
      <c r="I17" s="94" t="s">
        <v>241</v>
      </c>
      <c r="J17" s="94" t="s">
        <v>241</v>
      </c>
      <c r="K17" s="94" t="s">
        <v>241</v>
      </c>
      <c r="L17" s="94" t="s">
        <v>241</v>
      </c>
      <c r="M17" s="87"/>
      <c r="N17" s="81" t="s">
        <v>242</v>
      </c>
      <c r="O17" s="81" t="s">
        <v>242</v>
      </c>
      <c r="P17" s="81" t="s">
        <v>242</v>
      </c>
      <c r="Q17" s="81" t="s">
        <v>242</v>
      </c>
      <c r="R17" s="81" t="s">
        <v>242</v>
      </c>
    </row>
    <row r="18" spans="1:18">
      <c r="A18" s="80" t="s">
        <v>14</v>
      </c>
      <c r="B18" s="83">
        <v>0.36016205573882643</v>
      </c>
      <c r="C18" s="83">
        <v>0.36950410587419447</v>
      </c>
      <c r="D18" s="83">
        <v>0.34765466812350526</v>
      </c>
      <c r="E18" s="106">
        <v>0.3557935451344304</v>
      </c>
      <c r="F18" s="106">
        <v>0.3553771034895204</v>
      </c>
      <c r="G18" s="86"/>
      <c r="H18" s="83">
        <v>0.48383490921243205</v>
      </c>
      <c r="I18" s="83">
        <v>0.42719261577819051</v>
      </c>
      <c r="J18" s="83">
        <v>0.51139477184072546</v>
      </c>
      <c r="K18" s="83">
        <v>0.51377797420212357</v>
      </c>
      <c r="L18" s="83">
        <v>0.51492579923520854</v>
      </c>
      <c r="M18" s="88"/>
      <c r="N18" s="83">
        <v>0.4443301715148078</v>
      </c>
      <c r="O18" s="83">
        <v>0.45430461397154526</v>
      </c>
      <c r="P18" s="83">
        <v>0.46114496026145829</v>
      </c>
      <c r="Q18" s="83">
        <v>0.45687961804755528</v>
      </c>
      <c r="R18" s="83">
        <v>0.44890376923354447</v>
      </c>
    </row>
    <row r="19" spans="1:18">
      <c r="A19" s="80" t="s">
        <v>17</v>
      </c>
      <c r="B19" s="83">
        <v>0.10245927675817784</v>
      </c>
      <c r="C19" s="83">
        <v>0.10875528737439084</v>
      </c>
      <c r="D19" s="83">
        <v>9.946743889300641E-2</v>
      </c>
      <c r="E19" s="83">
        <v>0.10905288200215844</v>
      </c>
      <c r="F19" s="83">
        <v>0.10707386263037996</v>
      </c>
      <c r="G19" s="86"/>
      <c r="H19" s="83">
        <v>0.13122284741204551</v>
      </c>
      <c r="I19" s="83">
        <v>0.12361051356217564</v>
      </c>
      <c r="J19" s="83">
        <v>0.12108498358052111</v>
      </c>
      <c r="K19" s="83">
        <v>0.12637233428889147</v>
      </c>
      <c r="L19" s="83">
        <v>0.13254415032117214</v>
      </c>
      <c r="M19" s="88"/>
      <c r="N19" s="83">
        <v>0.21405269571763672</v>
      </c>
      <c r="O19" s="83">
        <v>0.21552978449432625</v>
      </c>
      <c r="P19" s="83">
        <v>0.21899210415588061</v>
      </c>
      <c r="Q19" s="83">
        <v>0.2245345809363323</v>
      </c>
      <c r="R19" s="83">
        <v>0.23192324713159254</v>
      </c>
    </row>
    <row r="20" spans="1:18">
      <c r="A20" s="80" t="s">
        <v>19</v>
      </c>
      <c r="B20" s="83">
        <v>0.12234650759251411</v>
      </c>
      <c r="C20" s="83">
        <v>9.7558771649883733E-2</v>
      </c>
      <c r="D20" s="83">
        <v>0.11840124697234808</v>
      </c>
      <c r="E20" s="90">
        <v>9.6137636577046395E-2</v>
      </c>
      <c r="F20" s="90">
        <v>9.7465779564921445E-2</v>
      </c>
      <c r="G20" s="86"/>
      <c r="H20" s="83">
        <v>0.116443266644756</v>
      </c>
      <c r="I20" s="83">
        <v>0.19392838122402872</v>
      </c>
      <c r="J20" s="83">
        <v>0.12676803479465704</v>
      </c>
      <c r="K20" s="83">
        <v>0.1339255059450046</v>
      </c>
      <c r="L20" s="83">
        <v>0.12889595978560697</v>
      </c>
      <c r="M20" s="88"/>
      <c r="N20" s="83">
        <v>1.4900022634472897E-2</v>
      </c>
      <c r="O20" s="83">
        <v>1.6473828084527554E-2</v>
      </c>
      <c r="P20" s="83">
        <v>1.909348502011152E-2</v>
      </c>
      <c r="Q20" s="83">
        <v>1.6559010200768019E-2</v>
      </c>
      <c r="R20" s="83">
        <v>1.3672587091806316E-2</v>
      </c>
    </row>
    <row r="21" spans="1:18">
      <c r="A21" s="79" t="s">
        <v>255</v>
      </c>
      <c r="G21" s="85"/>
      <c r="M21" s="88"/>
    </row>
    <row r="22" spans="1:18">
      <c r="A22" s="80" t="s">
        <v>76</v>
      </c>
      <c r="B22" s="94" t="s">
        <v>243</v>
      </c>
      <c r="C22" s="94" t="s">
        <v>243</v>
      </c>
      <c r="D22" s="94" t="s">
        <v>243</v>
      </c>
      <c r="E22" s="94" t="s">
        <v>243</v>
      </c>
      <c r="F22" s="94" t="s">
        <v>243</v>
      </c>
      <c r="G22" s="95"/>
      <c r="H22" s="94"/>
      <c r="I22" s="94"/>
      <c r="J22" s="84" t="s">
        <v>244</v>
      </c>
      <c r="K22" s="84" t="s">
        <v>244</v>
      </c>
      <c r="L22" s="84" t="s">
        <v>245</v>
      </c>
      <c r="M22" s="88"/>
      <c r="N22" s="94" t="s">
        <v>256</v>
      </c>
      <c r="O22" s="94" t="s">
        <v>256</v>
      </c>
      <c r="P22" s="94" t="s">
        <v>256</v>
      </c>
      <c r="Q22" s="94" t="s">
        <v>256</v>
      </c>
      <c r="R22" s="94" t="s">
        <v>256</v>
      </c>
    </row>
    <row r="23" spans="1:18">
      <c r="A23" s="80" t="s">
        <v>14</v>
      </c>
      <c r="B23" s="83">
        <v>0.56037265162473315</v>
      </c>
      <c r="C23" s="83">
        <v>0.55466749949729088</v>
      </c>
      <c r="D23" s="83">
        <v>0.54575982061806561</v>
      </c>
      <c r="E23" s="83">
        <v>0.56213540188689137</v>
      </c>
      <c r="F23" s="83">
        <v>0.55707778318584233</v>
      </c>
      <c r="G23" s="85"/>
      <c r="J23" s="83">
        <v>0.20151071880026344</v>
      </c>
      <c r="K23" s="89">
        <v>0.17813639076553781</v>
      </c>
      <c r="L23" s="89">
        <v>0.1670919533148324</v>
      </c>
      <c r="M23" s="88"/>
      <c r="N23" s="97">
        <v>0.5741378192901383</v>
      </c>
      <c r="O23" s="97">
        <v>0.58336509299480421</v>
      </c>
      <c r="P23" s="99">
        <v>0.61799999956406493</v>
      </c>
      <c r="Q23" s="99">
        <v>0.61185946967467653</v>
      </c>
      <c r="R23" s="99">
        <v>0.59809179093135678</v>
      </c>
    </row>
    <row r="24" spans="1:18">
      <c r="A24" s="80" t="s">
        <v>17</v>
      </c>
      <c r="B24" s="83">
        <v>0.12418509427929846</v>
      </c>
      <c r="C24" s="83">
        <v>0.12489595915469022</v>
      </c>
      <c r="D24" s="83">
        <v>0.12822200669000564</v>
      </c>
      <c r="E24" s="83">
        <v>0.14349960917771806</v>
      </c>
      <c r="F24" s="83">
        <v>0.14601654045285165</v>
      </c>
      <c r="G24" s="85"/>
      <c r="J24" s="83">
        <v>0</v>
      </c>
      <c r="K24" s="83">
        <v>0</v>
      </c>
      <c r="L24" s="83">
        <v>0</v>
      </c>
      <c r="M24" s="88"/>
      <c r="N24" s="97">
        <v>4.6721488993703146E-2</v>
      </c>
      <c r="O24" s="97">
        <v>6.0469166126088027E-2</v>
      </c>
      <c r="P24" s="97">
        <v>6.699596476685428E-2</v>
      </c>
      <c r="Q24" s="97">
        <v>7.060918428562242E-2</v>
      </c>
      <c r="R24" s="97">
        <v>7.1197246607964004E-2</v>
      </c>
    </row>
    <row r="25" spans="1:18">
      <c r="A25" s="80" t="s">
        <v>19</v>
      </c>
      <c r="B25" s="83">
        <v>0.17288111210589416</v>
      </c>
      <c r="C25" s="83">
        <v>0.1755502363838751</v>
      </c>
      <c r="D25" s="83">
        <v>0.1838364811252246</v>
      </c>
      <c r="E25" s="83">
        <v>0.18706121184115818</v>
      </c>
      <c r="F25" s="83">
        <v>0.1866166566886891</v>
      </c>
      <c r="G25" s="85"/>
      <c r="J25" s="83">
        <v>0.79848928119973661</v>
      </c>
      <c r="K25" s="89">
        <v>0.82186360923446222</v>
      </c>
      <c r="L25" s="89">
        <v>0.8329080466851676</v>
      </c>
      <c r="M25" s="88"/>
      <c r="N25" s="97">
        <v>7.7756812332195904E-2</v>
      </c>
      <c r="O25" s="97">
        <v>8.1317005193605324E-2</v>
      </c>
      <c r="P25" s="98">
        <v>8.863610950602234E-2</v>
      </c>
      <c r="Q25" s="98">
        <v>9.0246357114691519E-2</v>
      </c>
      <c r="R25" s="98">
        <v>9.4179749937052235E-2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sqref="A1:XFD1048576"/>
    </sheetView>
  </sheetViews>
  <sheetFormatPr defaultColWidth="8.75" defaultRowHeight="12"/>
  <cols>
    <col min="1" max="1" width="15.125" style="102" customWidth="1"/>
    <col min="2" max="21" width="5" style="101" customWidth="1"/>
    <col min="22" max="22" width="6.75" style="102" customWidth="1"/>
    <col min="23" max="16384" width="8.75" style="102"/>
  </cols>
  <sheetData>
    <row r="1" spans="1:21">
      <c r="A1" s="100" t="s">
        <v>258</v>
      </c>
      <c r="B1" s="101" t="s">
        <v>259</v>
      </c>
      <c r="C1" s="101" t="s">
        <v>260</v>
      </c>
      <c r="D1" s="101" t="s">
        <v>261</v>
      </c>
      <c r="E1" s="101" t="s">
        <v>262</v>
      </c>
      <c r="F1" s="101" t="s">
        <v>263</v>
      </c>
      <c r="G1" s="101" t="s">
        <v>259</v>
      </c>
      <c r="H1" s="101" t="s">
        <v>260</v>
      </c>
      <c r="I1" s="101" t="s">
        <v>261</v>
      </c>
      <c r="J1" s="101" t="s">
        <v>262</v>
      </c>
      <c r="K1" s="101" t="s">
        <v>263</v>
      </c>
      <c r="L1" s="101" t="s">
        <v>259</v>
      </c>
      <c r="M1" s="101" t="s">
        <v>260</v>
      </c>
      <c r="N1" s="101" t="s">
        <v>261</v>
      </c>
      <c r="O1" s="101" t="s">
        <v>262</v>
      </c>
      <c r="P1" s="101" t="s">
        <v>263</v>
      </c>
      <c r="Q1" s="101" t="s">
        <v>259</v>
      </c>
      <c r="R1" s="101" t="s">
        <v>260</v>
      </c>
      <c r="S1" s="101" t="s">
        <v>261</v>
      </c>
      <c r="T1" s="101" t="s">
        <v>262</v>
      </c>
      <c r="U1" s="101" t="s">
        <v>263</v>
      </c>
    </row>
    <row r="2" spans="1:21" ht="24">
      <c r="A2" s="103" t="s">
        <v>76</v>
      </c>
      <c r="B2" s="112" t="s">
        <v>231</v>
      </c>
      <c r="C2" s="112"/>
      <c r="D2" s="112"/>
      <c r="E2" s="112"/>
      <c r="F2" s="112"/>
      <c r="G2" s="113" t="s">
        <v>237</v>
      </c>
      <c r="H2" s="113"/>
      <c r="I2" s="113"/>
      <c r="J2" s="113"/>
      <c r="K2" s="113"/>
      <c r="L2" s="114" t="s">
        <v>241</v>
      </c>
      <c r="M2" s="114"/>
      <c r="N2" s="114"/>
      <c r="O2" s="114"/>
      <c r="P2" s="114"/>
      <c r="Q2" s="115" t="s">
        <v>240</v>
      </c>
      <c r="R2" s="115"/>
      <c r="S2" s="115"/>
      <c r="T2" s="115"/>
      <c r="U2" s="115"/>
    </row>
    <row r="3" spans="1:21">
      <c r="A3" s="102" t="s">
        <v>14</v>
      </c>
      <c r="B3" s="104">
        <v>44.439782671792379</v>
      </c>
      <c r="C3" s="104">
        <v>41.583195018468345</v>
      </c>
      <c r="D3" s="104">
        <v>48.863980082987609</v>
      </c>
      <c r="E3" s="104">
        <v>48.698702601211885</v>
      </c>
      <c r="F3" s="105">
        <v>51.750414439813206</v>
      </c>
      <c r="G3" s="104">
        <v>48.620964282014015</v>
      </c>
      <c r="H3" s="104">
        <v>48.611588410824339</v>
      </c>
      <c r="I3" s="104">
        <v>49.241008520683557</v>
      </c>
      <c r="J3" s="104">
        <v>48.367604926837245</v>
      </c>
      <c r="K3" s="104">
        <v>46.701096004981828</v>
      </c>
      <c r="L3" s="104">
        <v>48.383490921243208</v>
      </c>
      <c r="M3" s="104">
        <v>42.719261577819054</v>
      </c>
      <c r="N3" s="104">
        <v>51.139477184072547</v>
      </c>
      <c r="O3" s="104">
        <v>51.37779742021236</v>
      </c>
      <c r="P3" s="104">
        <v>51.49257992352085</v>
      </c>
      <c r="Q3" s="104">
        <v>36.016205573882644</v>
      </c>
      <c r="R3" s="104">
        <v>36.950410587419448</v>
      </c>
      <c r="S3" s="104">
        <v>34.765466812350525</v>
      </c>
      <c r="T3" s="105">
        <v>35.579354513443043</v>
      </c>
      <c r="U3" s="105">
        <v>35.537710348952039</v>
      </c>
    </row>
    <row r="4" spans="1:21">
      <c r="A4" s="102" t="s">
        <v>17</v>
      </c>
      <c r="B4" s="104">
        <v>7.4693361164044694</v>
      </c>
      <c r="C4" s="104">
        <v>8.6894016741347979</v>
      </c>
      <c r="D4" s="104">
        <v>7.3249119189596454</v>
      </c>
      <c r="E4" s="104">
        <v>7.4105596035513894</v>
      </c>
      <c r="F4" s="105">
        <v>6.2670482167894299</v>
      </c>
      <c r="G4" s="104">
        <v>12.444681763009759</v>
      </c>
      <c r="H4" s="104">
        <v>13.126083923202584</v>
      </c>
      <c r="I4" s="104">
        <v>13.158100894379073</v>
      </c>
      <c r="J4" s="104">
        <v>12.927323073336311</v>
      </c>
      <c r="K4" s="104">
        <v>13.857098927650355</v>
      </c>
      <c r="L4" s="104">
        <v>13.122284741204551</v>
      </c>
      <c r="M4" s="104">
        <v>12.361051356217564</v>
      </c>
      <c r="N4" s="104">
        <v>12.108498358052111</v>
      </c>
      <c r="O4" s="104">
        <v>12.637233428889147</v>
      </c>
      <c r="P4" s="104">
        <v>13.254415032117214</v>
      </c>
      <c r="Q4" s="104">
        <v>10.245927675817784</v>
      </c>
      <c r="R4" s="104">
        <v>10.875528737439085</v>
      </c>
      <c r="S4" s="104">
        <v>9.9467438893006417</v>
      </c>
      <c r="T4" s="104">
        <v>10.905288200215844</v>
      </c>
      <c r="U4" s="104">
        <v>10.707386263037996</v>
      </c>
    </row>
    <row r="5" spans="1:21">
      <c r="A5" s="102" t="s">
        <v>19</v>
      </c>
      <c r="B5" s="104">
        <v>7.5358591277234277</v>
      </c>
      <c r="C5" s="104">
        <v>8.0398564145931033</v>
      </c>
      <c r="D5" s="104">
        <v>8.3532536197127953</v>
      </c>
      <c r="E5" s="104">
        <v>8.0798170798032913</v>
      </c>
      <c r="F5" s="105">
        <v>7.7874213487788628</v>
      </c>
      <c r="G5" s="104">
        <v>8.1140158298036607</v>
      </c>
      <c r="H5" s="104">
        <v>8.3465334806043519</v>
      </c>
      <c r="I5" s="104">
        <v>8.358338774364455</v>
      </c>
      <c r="J5" s="104">
        <v>8.633773272466815</v>
      </c>
      <c r="K5" s="104">
        <v>9.0470708719500248</v>
      </c>
      <c r="L5" s="104">
        <v>11.644326664475599</v>
      </c>
      <c r="M5" s="104">
        <v>19.392838122402871</v>
      </c>
      <c r="N5" s="104">
        <v>12.676803479465704</v>
      </c>
      <c r="O5" s="104">
        <v>13.392550594500459</v>
      </c>
      <c r="P5" s="104">
        <v>12.889595978560697</v>
      </c>
      <c r="Q5" s="104">
        <v>12.234650759251412</v>
      </c>
      <c r="R5" s="104">
        <v>9.7558771649883731</v>
      </c>
      <c r="S5" s="104">
        <v>11.840124697234808</v>
      </c>
      <c r="T5" s="105">
        <v>9.6137636577046397</v>
      </c>
      <c r="U5" s="105">
        <v>9.7465779564921444</v>
      </c>
    </row>
    <row r="9" spans="1:21">
      <c r="B9" s="104"/>
      <c r="C9" s="104"/>
      <c r="D9" s="104"/>
      <c r="E9" s="104"/>
      <c r="F9" s="105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5"/>
      <c r="U9" s="105"/>
    </row>
    <row r="10" spans="1:21">
      <c r="B10" s="104"/>
      <c r="C10" s="104"/>
      <c r="D10" s="104"/>
      <c r="E10" s="104"/>
      <c r="F10" s="105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</row>
    <row r="11" spans="1:21">
      <c r="B11" s="104"/>
      <c r="C11" s="104"/>
      <c r="D11" s="104"/>
      <c r="E11" s="104"/>
      <c r="F11" s="105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5"/>
      <c r="U11" s="105"/>
    </row>
    <row r="17" spans="2:21"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</row>
    <row r="18" spans="2:21"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</row>
    <row r="19" spans="2:21"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</row>
  </sheetData>
  <mergeCells count="4">
    <mergeCell ref="B2:F2"/>
    <mergeCell ref="G2:K2"/>
    <mergeCell ref="L2:P2"/>
    <mergeCell ref="Q2:U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workbookViewId="0">
      <selection activeCell="G3" sqref="G3"/>
    </sheetView>
  </sheetViews>
  <sheetFormatPr defaultColWidth="8.75" defaultRowHeight="12"/>
  <cols>
    <col min="1" max="1" width="15.125" style="102" customWidth="1"/>
    <col min="2" max="21" width="5" style="107" customWidth="1"/>
    <col min="22" max="22" width="6.75" style="102" customWidth="1"/>
    <col min="23" max="16384" width="8.75" style="102"/>
  </cols>
  <sheetData>
    <row r="1" spans="1:23">
      <c r="A1" s="100" t="s">
        <v>267</v>
      </c>
      <c r="B1" s="107" t="s">
        <v>259</v>
      </c>
      <c r="C1" s="107" t="s">
        <v>260</v>
      </c>
      <c r="D1" s="107" t="s">
        <v>261</v>
      </c>
      <c r="E1" s="107" t="s">
        <v>262</v>
      </c>
      <c r="F1" s="107" t="s">
        <v>263</v>
      </c>
      <c r="G1" s="107" t="s">
        <v>259</v>
      </c>
      <c r="H1" s="107" t="s">
        <v>260</v>
      </c>
      <c r="I1" s="107" t="s">
        <v>261</v>
      </c>
      <c r="J1" s="107" t="s">
        <v>262</v>
      </c>
      <c r="K1" s="107" t="s">
        <v>263</v>
      </c>
      <c r="L1" s="107" t="s">
        <v>259</v>
      </c>
      <c r="M1" s="107" t="s">
        <v>260</v>
      </c>
      <c r="N1" s="107" t="s">
        <v>261</v>
      </c>
      <c r="O1" s="107" t="s">
        <v>262</v>
      </c>
      <c r="P1" s="107" t="s">
        <v>263</v>
      </c>
      <c r="Q1" s="107" t="s">
        <v>259</v>
      </c>
      <c r="R1" s="107" t="s">
        <v>260</v>
      </c>
      <c r="S1" s="107" t="s">
        <v>261</v>
      </c>
      <c r="T1" s="107" t="s">
        <v>262</v>
      </c>
      <c r="U1" s="107" t="s">
        <v>263</v>
      </c>
    </row>
    <row r="2" spans="1:23" ht="24">
      <c r="A2" s="103" t="s">
        <v>76</v>
      </c>
      <c r="B2" s="112" t="s">
        <v>264</v>
      </c>
      <c r="C2" s="112"/>
      <c r="D2" s="112"/>
      <c r="E2" s="112"/>
      <c r="F2" s="112"/>
      <c r="G2" s="113" t="s">
        <v>266</v>
      </c>
      <c r="H2" s="113"/>
      <c r="I2" s="113"/>
      <c r="J2" s="113"/>
      <c r="K2" s="113"/>
      <c r="L2" s="116"/>
      <c r="M2" s="116"/>
      <c r="N2" s="116"/>
      <c r="O2" s="116"/>
      <c r="P2" s="116"/>
      <c r="Q2" s="115" t="s">
        <v>265</v>
      </c>
      <c r="R2" s="115"/>
      <c r="S2" s="115"/>
      <c r="T2" s="115"/>
      <c r="U2" s="115"/>
    </row>
    <row r="3" spans="1:23">
      <c r="A3" s="102" t="s">
        <v>14</v>
      </c>
      <c r="B3" s="108">
        <v>63.902797554394162</v>
      </c>
      <c r="C3" s="108">
        <v>60.926989263277662</v>
      </c>
      <c r="D3" s="109">
        <v>55</v>
      </c>
      <c r="E3" s="109">
        <v>49.933536882820746</v>
      </c>
      <c r="F3" s="109">
        <v>52.052836378075931</v>
      </c>
      <c r="G3" s="108"/>
      <c r="H3" s="108"/>
      <c r="I3" s="108"/>
      <c r="J3" s="111">
        <v>63.51364220554342</v>
      </c>
      <c r="K3" s="111">
        <v>63.03531527134917</v>
      </c>
      <c r="L3" s="108"/>
      <c r="M3" s="108"/>
      <c r="N3" s="108"/>
      <c r="O3" s="108"/>
      <c r="P3" s="108"/>
      <c r="Q3" s="108">
        <v>52.575364646542234</v>
      </c>
      <c r="R3" s="108">
        <v>54.187849137397869</v>
      </c>
      <c r="S3" s="108">
        <v>54.898206410413067</v>
      </c>
      <c r="T3" s="108">
        <v>56.004542622122941</v>
      </c>
      <c r="U3" s="108">
        <v>56.643743391375679</v>
      </c>
    </row>
    <row r="4" spans="1:23">
      <c r="A4" s="102" t="s">
        <v>17</v>
      </c>
      <c r="B4" s="108">
        <v>6.692534452751719</v>
      </c>
      <c r="C4" s="108">
        <v>6.6538393171028885</v>
      </c>
      <c r="D4" s="108">
        <v>7.1</v>
      </c>
      <c r="E4" s="108">
        <v>9.4867348290974096</v>
      </c>
      <c r="F4" s="108">
        <v>8.5225020332713157</v>
      </c>
      <c r="G4" s="108"/>
      <c r="H4" s="108"/>
      <c r="I4" s="108"/>
      <c r="J4" s="111">
        <v>3.8575131184031179</v>
      </c>
      <c r="K4" s="111">
        <v>4.0384238961001735</v>
      </c>
      <c r="L4" s="108"/>
      <c r="M4" s="108"/>
      <c r="N4" s="108"/>
      <c r="O4" s="108"/>
      <c r="P4" s="108"/>
      <c r="Q4" s="108">
        <v>14.827378624754973</v>
      </c>
      <c r="R4" s="108">
        <v>15.488259174199435</v>
      </c>
      <c r="S4" s="108">
        <v>15.967153630317052</v>
      </c>
      <c r="T4" s="108">
        <v>14.733004759484448</v>
      </c>
      <c r="U4" s="108">
        <v>14.321208812611625</v>
      </c>
    </row>
    <row r="5" spans="1:23" ht="12.75">
      <c r="A5" s="102" t="s">
        <v>19</v>
      </c>
      <c r="B5" s="108">
        <v>10.862321665104499</v>
      </c>
      <c r="C5" s="108">
        <v>12.817946297885582</v>
      </c>
      <c r="D5" s="109">
        <v>16.3</v>
      </c>
      <c r="E5" s="109">
        <v>19.584625191067452</v>
      </c>
      <c r="F5" s="109">
        <v>18.516209492364386</v>
      </c>
      <c r="G5" s="108"/>
      <c r="H5" s="108"/>
      <c r="I5" s="108"/>
      <c r="J5" s="111">
        <v>15.797508203681756</v>
      </c>
      <c r="K5" s="111">
        <v>16.194561188009207</v>
      </c>
      <c r="L5" s="108"/>
      <c r="M5" s="108"/>
      <c r="N5" s="108"/>
      <c r="O5" s="108"/>
      <c r="P5" s="108"/>
      <c r="Q5" s="108">
        <v>8.0008967967351818</v>
      </c>
      <c r="R5" s="108">
        <v>8.3369052025670012</v>
      </c>
      <c r="S5" s="108">
        <v>8.0079792522350601</v>
      </c>
      <c r="T5" s="108">
        <v>7.9657637769694007</v>
      </c>
      <c r="U5" s="108">
        <v>6.5484959486890562</v>
      </c>
      <c r="W5" s="83"/>
    </row>
    <row r="7" spans="1:23">
      <c r="A7" s="100" t="s">
        <v>267</v>
      </c>
      <c r="B7" s="107" t="s">
        <v>259</v>
      </c>
      <c r="C7" s="107" t="s">
        <v>260</v>
      </c>
      <c r="D7" s="107" t="s">
        <v>261</v>
      </c>
      <c r="E7" s="107" t="s">
        <v>262</v>
      </c>
      <c r="F7" s="107" t="s">
        <v>263</v>
      </c>
      <c r="G7" s="107" t="s">
        <v>259</v>
      </c>
      <c r="H7" s="107" t="s">
        <v>260</v>
      </c>
      <c r="I7" s="107" t="s">
        <v>261</v>
      </c>
      <c r="J7" s="107" t="s">
        <v>262</v>
      </c>
      <c r="K7" s="107" t="s">
        <v>263</v>
      </c>
      <c r="L7" s="107" t="s">
        <v>259</v>
      </c>
      <c r="M7" s="107" t="s">
        <v>260</v>
      </c>
      <c r="N7" s="107" t="s">
        <v>261</v>
      </c>
      <c r="O7" s="107" t="s">
        <v>262</v>
      </c>
      <c r="P7" s="107" t="s">
        <v>263</v>
      </c>
      <c r="Q7" s="107" t="s">
        <v>259</v>
      </c>
      <c r="R7" s="107" t="s">
        <v>260</v>
      </c>
      <c r="S7" s="107" t="s">
        <v>261</v>
      </c>
      <c r="T7" s="107" t="s">
        <v>262</v>
      </c>
      <c r="U7" s="107" t="s">
        <v>263</v>
      </c>
    </row>
    <row r="8" spans="1:23" ht="24">
      <c r="A8" s="103" t="s">
        <v>76</v>
      </c>
      <c r="B8" s="117" t="s">
        <v>268</v>
      </c>
      <c r="C8" s="117"/>
      <c r="D8" s="117"/>
      <c r="E8" s="117"/>
      <c r="F8" s="117"/>
      <c r="G8" s="114" t="s">
        <v>269</v>
      </c>
      <c r="H8" s="114"/>
      <c r="I8" s="114"/>
      <c r="J8" s="114"/>
      <c r="K8" s="114"/>
      <c r="L8" s="118" t="s">
        <v>270</v>
      </c>
      <c r="M8" s="118"/>
      <c r="N8" s="118"/>
      <c r="O8" s="118"/>
      <c r="P8" s="118"/>
      <c r="Q8" s="119" t="s">
        <v>271</v>
      </c>
      <c r="R8" s="119"/>
      <c r="S8" s="119"/>
      <c r="T8" s="119"/>
      <c r="U8" s="119"/>
    </row>
    <row r="9" spans="1:23">
      <c r="A9" s="102" t="s">
        <v>14</v>
      </c>
      <c r="B9" s="108">
        <v>59.460846351011334</v>
      </c>
      <c r="C9" s="108">
        <v>58.326077658774352</v>
      </c>
      <c r="D9" s="108">
        <v>62.854001771916636</v>
      </c>
      <c r="E9" s="108">
        <v>60.726324664062389</v>
      </c>
      <c r="F9" s="108">
        <v>60.972137975485538</v>
      </c>
      <c r="G9" s="108">
        <v>56.206498925349933</v>
      </c>
      <c r="H9" s="108">
        <v>55.152049579226492</v>
      </c>
      <c r="I9" s="108">
        <v>54.350354057924513</v>
      </c>
      <c r="J9" s="108">
        <v>55.699250216413191</v>
      </c>
      <c r="K9" s="108">
        <v>54.089945287849872</v>
      </c>
      <c r="L9" s="108">
        <v>48.387105307886799</v>
      </c>
      <c r="M9" s="108">
        <v>47.592603464264911</v>
      </c>
      <c r="N9" s="108">
        <v>48.633149959652258</v>
      </c>
      <c r="O9" s="108">
        <v>49.686816173253071</v>
      </c>
      <c r="P9" s="108">
        <v>53.58456054238502</v>
      </c>
      <c r="Q9" s="108">
        <v>66.850114405181444</v>
      </c>
      <c r="R9" s="108">
        <v>66.792069129665123</v>
      </c>
      <c r="S9" s="108">
        <v>68.498278747572954</v>
      </c>
      <c r="T9" s="108">
        <v>67.349202088546591</v>
      </c>
      <c r="U9" s="108">
        <v>68.116067845885567</v>
      </c>
    </row>
    <row r="10" spans="1:23">
      <c r="A10" s="102" t="s">
        <v>17</v>
      </c>
      <c r="B10" s="108">
        <v>11.164646243875952</v>
      </c>
      <c r="C10" s="108">
        <v>11.026187724154209</v>
      </c>
      <c r="D10" s="108">
        <v>12.104084251615308</v>
      </c>
      <c r="E10" s="108">
        <v>12.039614813146461</v>
      </c>
      <c r="F10" s="108">
        <v>12.609776851071144</v>
      </c>
      <c r="G10" s="108">
        <v>12.921160899844896</v>
      </c>
      <c r="H10" s="108">
        <v>13.014429859668727</v>
      </c>
      <c r="I10" s="108">
        <v>13.870764619788245</v>
      </c>
      <c r="J10" s="108">
        <v>13.655831643319674</v>
      </c>
      <c r="K10" s="108">
        <v>12.538367327664766</v>
      </c>
      <c r="L10" s="108">
        <v>8.2261251753584261</v>
      </c>
      <c r="M10" s="108">
        <v>10.158691492778248</v>
      </c>
      <c r="N10" s="108">
        <v>9.4062711465029292</v>
      </c>
      <c r="O10" s="108">
        <v>9.9880971130057112</v>
      </c>
      <c r="P10" s="108">
        <v>11.33869128726128</v>
      </c>
      <c r="Q10" s="108">
        <v>11.846758285918535</v>
      </c>
      <c r="R10" s="108">
        <v>12.359400743338341</v>
      </c>
      <c r="S10" s="108">
        <v>13.039834295554231</v>
      </c>
      <c r="T10" s="108">
        <v>12.442322301087806</v>
      </c>
      <c r="U10" s="108">
        <v>12.242994339446462</v>
      </c>
    </row>
    <row r="11" spans="1:23">
      <c r="A11" s="102" t="s">
        <v>19</v>
      </c>
      <c r="B11" s="108">
        <v>5.3361181716572066</v>
      </c>
      <c r="C11" s="108">
        <v>5.7568541731843439</v>
      </c>
      <c r="D11" s="108">
        <v>6.8187204934150509</v>
      </c>
      <c r="E11" s="108">
        <v>6.9696596346096777</v>
      </c>
      <c r="F11" s="108">
        <v>6.0077226722099377</v>
      </c>
      <c r="G11" s="108">
        <v>4.6311308826468123</v>
      </c>
      <c r="H11" s="108">
        <v>4.8164078575035258</v>
      </c>
      <c r="I11" s="108">
        <v>5.1211829139446676</v>
      </c>
      <c r="J11" s="108">
        <v>5.2073142221570379</v>
      </c>
      <c r="K11" s="108">
        <v>5.1901978860634079</v>
      </c>
      <c r="L11" s="108">
        <v>7.891311054238054</v>
      </c>
      <c r="M11" s="108">
        <v>7.6599781623599235</v>
      </c>
      <c r="N11" s="108">
        <v>8.1494194772542592</v>
      </c>
      <c r="O11" s="108">
        <v>8.2494549887841302</v>
      </c>
      <c r="P11" s="108">
        <v>8.6175633225785457</v>
      </c>
      <c r="Q11" s="108">
        <v>4.5785357323969853</v>
      </c>
      <c r="R11" s="108">
        <v>4.3451059341701299</v>
      </c>
      <c r="S11" s="108">
        <v>4.9953678215435682</v>
      </c>
      <c r="T11" s="108">
        <v>5.9043023474094021</v>
      </c>
      <c r="U11" s="108">
        <v>6.2498706627869707</v>
      </c>
    </row>
    <row r="17" spans="2:21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</row>
    <row r="18" spans="2:21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2:21"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</sheetData>
  <mergeCells count="8">
    <mergeCell ref="B2:F2"/>
    <mergeCell ref="G2:K2"/>
    <mergeCell ref="L2:P2"/>
    <mergeCell ref="Q2:U2"/>
    <mergeCell ref="B8:F8"/>
    <mergeCell ref="G8:K8"/>
    <mergeCell ref="L8:P8"/>
    <mergeCell ref="Q8:U8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W18" sqref="W18"/>
    </sheetView>
  </sheetViews>
  <sheetFormatPr defaultColWidth="8.75" defaultRowHeight="12"/>
  <cols>
    <col min="1" max="1" width="15.125" style="102" customWidth="1"/>
    <col min="2" max="21" width="5" style="107" customWidth="1"/>
    <col min="22" max="22" width="6.75" style="102" customWidth="1"/>
    <col min="23" max="16384" width="8.75" style="102"/>
  </cols>
  <sheetData>
    <row r="1" spans="1:21">
      <c r="A1" s="100" t="s">
        <v>272</v>
      </c>
      <c r="B1" s="107" t="s">
        <v>259</v>
      </c>
      <c r="C1" s="107" t="s">
        <v>260</v>
      </c>
      <c r="D1" s="107" t="s">
        <v>261</v>
      </c>
      <c r="E1" s="107" t="s">
        <v>262</v>
      </c>
      <c r="F1" s="107" t="s">
        <v>263</v>
      </c>
      <c r="G1" s="107" t="s">
        <v>259</v>
      </c>
      <c r="H1" s="107" t="s">
        <v>260</v>
      </c>
      <c r="I1" s="107" t="s">
        <v>261</v>
      </c>
      <c r="J1" s="107" t="s">
        <v>262</v>
      </c>
      <c r="K1" s="107" t="s">
        <v>263</v>
      </c>
      <c r="L1" s="107" t="s">
        <v>259</v>
      </c>
      <c r="M1" s="107" t="s">
        <v>260</v>
      </c>
      <c r="N1" s="107" t="s">
        <v>261</v>
      </c>
      <c r="O1" s="107" t="s">
        <v>262</v>
      </c>
      <c r="P1" s="107" t="s">
        <v>263</v>
      </c>
      <c r="Q1" s="107" t="s">
        <v>259</v>
      </c>
      <c r="R1" s="107" t="s">
        <v>260</v>
      </c>
      <c r="S1" s="107" t="s">
        <v>261</v>
      </c>
      <c r="T1" s="107" t="s">
        <v>262</v>
      </c>
      <c r="U1" s="107" t="s">
        <v>263</v>
      </c>
    </row>
    <row r="2" spans="1:21" ht="24">
      <c r="A2" s="103" t="s">
        <v>76</v>
      </c>
      <c r="B2" s="112" t="s">
        <v>242</v>
      </c>
      <c r="C2" s="112"/>
      <c r="D2" s="112"/>
      <c r="E2" s="112"/>
      <c r="F2" s="112"/>
      <c r="G2" s="113" t="s">
        <v>243</v>
      </c>
      <c r="H2" s="113"/>
      <c r="I2" s="113"/>
      <c r="J2" s="113"/>
      <c r="K2" s="113"/>
      <c r="L2" s="114" t="s">
        <v>257</v>
      </c>
      <c r="M2" s="114"/>
      <c r="N2" s="114"/>
      <c r="O2" s="114"/>
      <c r="P2" s="114"/>
      <c r="Q2" s="115" t="s">
        <v>273</v>
      </c>
      <c r="R2" s="115"/>
      <c r="S2" s="115"/>
      <c r="T2" s="115"/>
      <c r="U2" s="115"/>
    </row>
    <row r="3" spans="1:21">
      <c r="A3" s="102" t="s">
        <v>14</v>
      </c>
      <c r="B3" s="108">
        <v>44.433017151480783</v>
      </c>
      <c r="C3" s="108">
        <v>45.430461397154524</v>
      </c>
      <c r="D3" s="108">
        <v>46.114496026145829</v>
      </c>
      <c r="E3" s="108">
        <v>45.687961804755531</v>
      </c>
      <c r="F3" s="108">
        <v>44.890376923354445</v>
      </c>
      <c r="G3" s="108">
        <v>56.037265162473318</v>
      </c>
      <c r="H3" s="108">
        <v>55.466749949729092</v>
      </c>
      <c r="I3" s="108">
        <v>54.575982061806563</v>
      </c>
      <c r="J3" s="108">
        <v>56.213540188689137</v>
      </c>
      <c r="K3" s="108">
        <v>55.707778318584232</v>
      </c>
      <c r="L3" s="111">
        <v>57.41378192901383</v>
      </c>
      <c r="M3" s="111">
        <v>58.336509299480419</v>
      </c>
      <c r="N3" s="110">
        <v>61.799999956406495</v>
      </c>
      <c r="O3" s="110">
        <v>61.18594696746765</v>
      </c>
      <c r="P3" s="110">
        <v>59.809179093135675</v>
      </c>
      <c r="Q3" s="108"/>
      <c r="R3" s="108"/>
      <c r="S3" s="108">
        <v>20.151071880026343</v>
      </c>
      <c r="T3" s="109">
        <v>17.81363907655378</v>
      </c>
      <c r="U3" s="109">
        <v>16.70919533148324</v>
      </c>
    </row>
    <row r="4" spans="1:21">
      <c r="A4" s="102" t="s">
        <v>17</v>
      </c>
      <c r="B4" s="108">
        <v>21.405269571763672</v>
      </c>
      <c r="C4" s="108">
        <v>21.552978449432626</v>
      </c>
      <c r="D4" s="108">
        <v>21.899210415588062</v>
      </c>
      <c r="E4" s="108">
        <v>22.45345809363323</v>
      </c>
      <c r="F4" s="108">
        <v>23.192324713159255</v>
      </c>
      <c r="G4" s="108">
        <v>12.418509427929845</v>
      </c>
      <c r="H4" s="108">
        <v>12.489595915469023</v>
      </c>
      <c r="I4" s="108">
        <v>12.822200669000564</v>
      </c>
      <c r="J4" s="108">
        <v>14.349960917771806</v>
      </c>
      <c r="K4" s="108">
        <v>14.601654045285164</v>
      </c>
      <c r="L4" s="111">
        <v>4.6721488993703142</v>
      </c>
      <c r="M4" s="111">
        <v>6.0469166126088023</v>
      </c>
      <c r="N4" s="111">
        <v>6.6995964766854277</v>
      </c>
      <c r="O4" s="111">
        <v>7.0609184285622417</v>
      </c>
      <c r="P4" s="111">
        <v>7.1197246607964004</v>
      </c>
      <c r="Q4" s="108"/>
      <c r="R4" s="108"/>
      <c r="S4" s="108">
        <v>0</v>
      </c>
      <c r="T4" s="108">
        <v>0</v>
      </c>
      <c r="U4" s="108">
        <v>0</v>
      </c>
    </row>
    <row r="5" spans="1:21">
      <c r="A5" s="102" t="s">
        <v>19</v>
      </c>
      <c r="B5" s="108">
        <v>1.4900022634472896</v>
      </c>
      <c r="C5" s="108">
        <v>1.6473828084527555</v>
      </c>
      <c r="D5" s="108">
        <v>1.909348502011152</v>
      </c>
      <c r="E5" s="108">
        <v>1.6559010200768018</v>
      </c>
      <c r="F5" s="108">
        <v>1.3672587091806316</v>
      </c>
      <c r="G5" s="108">
        <v>17.288111210589417</v>
      </c>
      <c r="H5" s="108">
        <v>17.55502363838751</v>
      </c>
      <c r="I5" s="108">
        <v>18.383648112522462</v>
      </c>
      <c r="J5" s="108">
        <v>18.706121184115819</v>
      </c>
      <c r="K5" s="108">
        <v>18.66166566886891</v>
      </c>
      <c r="L5" s="111">
        <v>7.7756812332195908</v>
      </c>
      <c r="M5" s="111">
        <v>8.1317005193605318</v>
      </c>
      <c r="N5" s="109">
        <v>8.8636109506022347</v>
      </c>
      <c r="O5" s="109">
        <v>9.024635711469152</v>
      </c>
      <c r="P5" s="109">
        <v>9.417974993705224</v>
      </c>
      <c r="Q5" s="108"/>
      <c r="R5" s="108"/>
      <c r="S5" s="108">
        <v>79.848928119973664</v>
      </c>
      <c r="T5" s="108">
        <v>82.186360923446216</v>
      </c>
      <c r="U5" s="108">
        <v>83.290804668516756</v>
      </c>
    </row>
    <row r="9" spans="1:21">
      <c r="B9" s="108"/>
      <c r="C9" s="108"/>
      <c r="D9" s="108"/>
      <c r="E9" s="108"/>
      <c r="F9" s="110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10"/>
      <c r="U9" s="110"/>
    </row>
    <row r="10" spans="1:21">
      <c r="B10" s="108"/>
      <c r="C10" s="108"/>
      <c r="D10" s="108"/>
      <c r="E10" s="108"/>
      <c r="F10" s="110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</row>
    <row r="11" spans="1:21">
      <c r="B11" s="108"/>
      <c r="C11" s="108"/>
      <c r="D11" s="108"/>
      <c r="E11" s="108"/>
      <c r="F11" s="110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10"/>
      <c r="U11" s="110"/>
    </row>
    <row r="17" spans="2:21"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</row>
    <row r="18" spans="2:21"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</row>
    <row r="19" spans="2:21"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</row>
  </sheetData>
  <mergeCells count="4">
    <mergeCell ref="B2:F2"/>
    <mergeCell ref="G2:K2"/>
    <mergeCell ref="L2:P2"/>
    <mergeCell ref="Q2:U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9" sqref="A9"/>
    </sheetView>
  </sheetViews>
  <sheetFormatPr defaultColWidth="11" defaultRowHeight="15.75"/>
  <cols>
    <col min="1" max="1" width="39.25" customWidth="1"/>
    <col min="2" max="2" width="13.25" customWidth="1"/>
    <col min="3" max="4" width="16" bestFit="1" customWidth="1"/>
    <col min="5" max="5" width="15" bestFit="1" customWidth="1"/>
    <col min="6" max="6" width="15" customWidth="1"/>
    <col min="7" max="7" width="13.75" customWidth="1"/>
  </cols>
  <sheetData>
    <row r="1" spans="1:15">
      <c r="A1" s="64" t="s">
        <v>121</v>
      </c>
      <c r="B1" s="49">
        <v>2013</v>
      </c>
      <c r="C1" s="49">
        <v>2014</v>
      </c>
      <c r="D1" s="49">
        <v>2015</v>
      </c>
      <c r="E1" s="49">
        <v>2016</v>
      </c>
      <c r="F1" s="49"/>
    </row>
    <row r="2" spans="1:15">
      <c r="A2" t="s">
        <v>87</v>
      </c>
      <c r="B2" s="50">
        <f>B4-B3</f>
        <v>3075941</v>
      </c>
      <c r="C2" s="50">
        <f t="shared" ref="C2:E2" si="0">C4-C3</f>
        <v>3361732</v>
      </c>
      <c r="D2" s="50">
        <f t="shared" si="0"/>
        <v>3564942</v>
      </c>
      <c r="E2" s="50">
        <f t="shared" si="0"/>
        <v>3628916</v>
      </c>
      <c r="F2" s="50"/>
      <c r="G2" s="17"/>
    </row>
    <row r="3" spans="1:15">
      <c r="A3" t="s">
        <v>88</v>
      </c>
      <c r="B3" s="51">
        <v>2012925</v>
      </c>
      <c r="C3" s="51">
        <v>2072125</v>
      </c>
      <c r="D3" s="51">
        <v>2114025</v>
      </c>
      <c r="E3" s="51">
        <v>2248707</v>
      </c>
      <c r="F3" s="51"/>
      <c r="G3" s="17"/>
    </row>
    <row r="4" spans="1:15">
      <c r="A4" t="s">
        <v>44</v>
      </c>
      <c r="B4" s="51">
        <v>5088866</v>
      </c>
      <c r="C4" s="51">
        <v>5433857</v>
      </c>
      <c r="D4" s="51">
        <v>5678967</v>
      </c>
      <c r="E4" s="51">
        <v>5877623</v>
      </c>
      <c r="F4" s="51"/>
      <c r="G4" s="17"/>
    </row>
    <row r="5" spans="1:15">
      <c r="A5" t="s">
        <v>90</v>
      </c>
      <c r="B5" s="51"/>
      <c r="C5" s="51"/>
      <c r="D5" s="51">
        <v>14011</v>
      </c>
      <c r="E5" s="51">
        <v>46353</v>
      </c>
      <c r="F5" s="51"/>
      <c r="G5" s="17"/>
    </row>
    <row r="6" spans="1:15">
      <c r="A6" t="s">
        <v>89</v>
      </c>
      <c r="B6" s="51">
        <v>8011</v>
      </c>
      <c r="C6" s="51">
        <v>7227</v>
      </c>
      <c r="D6" s="51">
        <v>22829</v>
      </c>
      <c r="E6" s="51">
        <v>68933</v>
      </c>
      <c r="F6" s="51"/>
      <c r="G6" s="17"/>
    </row>
    <row r="7" spans="1:15">
      <c r="A7" s="25" t="s">
        <v>42</v>
      </c>
      <c r="B7" s="50">
        <f>SUM(B4,B6)</f>
        <v>5096877</v>
      </c>
      <c r="C7" s="50">
        <f t="shared" ref="C7:E7" si="1">SUM(C4,C6)</f>
        <v>5441084</v>
      </c>
      <c r="D7" s="50">
        <f>SUM(D4,D6)</f>
        <v>5701796</v>
      </c>
      <c r="E7" s="50">
        <f t="shared" si="1"/>
        <v>5946556</v>
      </c>
      <c r="F7" s="50"/>
      <c r="G7" s="17"/>
    </row>
    <row r="8" spans="1:15">
      <c r="A8" s="63" t="s">
        <v>122</v>
      </c>
      <c r="B8" s="49">
        <v>2013</v>
      </c>
      <c r="C8" s="49">
        <v>2014</v>
      </c>
      <c r="D8" s="49">
        <v>2015</v>
      </c>
      <c r="E8" s="49">
        <v>2016</v>
      </c>
      <c r="F8" s="52"/>
      <c r="G8" s="17"/>
    </row>
    <row r="9" spans="1:15">
      <c r="A9" t="s">
        <v>2</v>
      </c>
      <c r="B9" s="51">
        <v>942009</v>
      </c>
      <c r="C9" s="51">
        <v>948958</v>
      </c>
      <c r="D9" s="51">
        <v>995638</v>
      </c>
      <c r="E9" s="51">
        <v>1115743</v>
      </c>
      <c r="F9" s="51"/>
      <c r="G9" s="17"/>
    </row>
    <row r="10" spans="1:15">
      <c r="A10" t="s">
        <v>3</v>
      </c>
      <c r="B10" s="51">
        <v>36179</v>
      </c>
      <c r="C10" s="51">
        <v>38568</v>
      </c>
      <c r="D10" s="51">
        <v>36693</v>
      </c>
      <c r="E10" s="51">
        <v>31397</v>
      </c>
      <c r="F10" s="51"/>
      <c r="G10" s="17"/>
    </row>
    <row r="11" spans="1:15">
      <c r="A11" t="s">
        <v>92</v>
      </c>
      <c r="B11" s="51"/>
      <c r="C11" s="51"/>
      <c r="D11" s="51">
        <v>74323</v>
      </c>
      <c r="E11" s="51">
        <v>81962</v>
      </c>
      <c r="F11" s="51"/>
      <c r="G11" s="17"/>
    </row>
    <row r="12" spans="1:15">
      <c r="A12" t="s">
        <v>4</v>
      </c>
      <c r="B12" s="50">
        <f>B13-SUM(B9:B11)</f>
        <v>306713</v>
      </c>
      <c r="C12" s="50">
        <f>C13-SUM(C9:C10)</f>
        <v>259177</v>
      </c>
      <c r="D12" s="50">
        <f>D13-SUM(D9:D10)</f>
        <v>329079</v>
      </c>
      <c r="E12" s="50">
        <f>E13-SUM(E9:E10)</f>
        <v>352080</v>
      </c>
      <c r="F12" s="50"/>
      <c r="G12" s="17"/>
      <c r="H12" s="4"/>
      <c r="I12" s="4"/>
      <c r="J12" s="4"/>
      <c r="K12" s="4"/>
      <c r="L12" s="4"/>
      <c r="M12" s="4"/>
      <c r="N12" s="4"/>
      <c r="O12" s="4"/>
    </row>
    <row r="13" spans="1:15">
      <c r="A13" t="s">
        <v>5</v>
      </c>
      <c r="B13" s="51">
        <v>1284901</v>
      </c>
      <c r="C13" s="51">
        <v>1246703</v>
      </c>
      <c r="D13" s="51">
        <v>1361410</v>
      </c>
      <c r="E13" s="51">
        <v>1499220</v>
      </c>
      <c r="F13" s="51"/>
      <c r="G13" s="17"/>
      <c r="H13" s="9"/>
    </row>
    <row r="14" spans="1:15">
      <c r="A14" t="s">
        <v>93</v>
      </c>
      <c r="B14" s="51"/>
      <c r="C14" s="51"/>
      <c r="D14" s="51">
        <v>19627</v>
      </c>
      <c r="E14" s="51">
        <v>20394</v>
      </c>
      <c r="F14" s="51"/>
      <c r="G14" s="17"/>
      <c r="H14" s="9"/>
    </row>
    <row r="15" spans="1:15">
      <c r="A15" t="s">
        <v>94</v>
      </c>
      <c r="B15" s="51">
        <v>18</v>
      </c>
      <c r="C15" s="51">
        <v>12</v>
      </c>
      <c r="D15" s="51">
        <v>19633</v>
      </c>
      <c r="E15" s="51">
        <v>20394</v>
      </c>
      <c r="F15" s="51"/>
      <c r="G15" s="17"/>
      <c r="H15" s="4"/>
      <c r="I15" s="4"/>
      <c r="J15" s="4"/>
      <c r="K15" s="4"/>
      <c r="L15" s="4"/>
      <c r="M15" s="4"/>
      <c r="N15" s="4"/>
      <c r="O15" s="4"/>
    </row>
    <row r="16" spans="1:15">
      <c r="A16" s="25" t="s">
        <v>43</v>
      </c>
      <c r="B16" s="50">
        <f t="shared" ref="B16" si="2">SUM(B13,B15)</f>
        <v>1284919</v>
      </c>
      <c r="C16" s="50">
        <f>SUM(C13,C15)</f>
        <v>1246715</v>
      </c>
      <c r="D16" s="50">
        <f>SUM(D13,D15)</f>
        <v>1381043</v>
      </c>
      <c r="E16" s="50">
        <f>SUM(E13,E15)</f>
        <v>1519614</v>
      </c>
      <c r="F16" s="50"/>
      <c r="G16" s="17"/>
    </row>
    <row r="17" spans="1:7">
      <c r="A17" s="62" t="s">
        <v>123</v>
      </c>
      <c r="B17" s="49">
        <v>2013</v>
      </c>
      <c r="C17" s="49">
        <v>2014</v>
      </c>
      <c r="D17" s="49">
        <v>2015</v>
      </c>
      <c r="E17" s="49">
        <v>2016</v>
      </c>
      <c r="F17" s="52"/>
      <c r="G17" s="17"/>
    </row>
    <row r="18" spans="1:7">
      <c r="A18" t="s">
        <v>6</v>
      </c>
      <c r="B18" s="51">
        <v>1139008</v>
      </c>
      <c r="C18" s="51">
        <v>1166479</v>
      </c>
      <c r="D18" s="51">
        <v>1236479</v>
      </c>
      <c r="E18" s="51">
        <v>1316781</v>
      </c>
      <c r="F18" s="51"/>
      <c r="G18" s="17"/>
    </row>
    <row r="19" spans="1:7">
      <c r="A19" t="s">
        <v>7</v>
      </c>
      <c r="B19" s="51">
        <v>508524</v>
      </c>
      <c r="C19" s="51">
        <v>548952</v>
      </c>
      <c r="D19" s="51">
        <v>590555</v>
      </c>
      <c r="E19" s="51">
        <v>625253</v>
      </c>
      <c r="F19" s="51"/>
      <c r="G19" s="17"/>
    </row>
    <row r="20" spans="1:7">
      <c r="A20" t="s">
        <v>8</v>
      </c>
      <c r="B20" s="51">
        <v>796503</v>
      </c>
      <c r="C20" s="51">
        <v>995855</v>
      </c>
      <c r="D20" s="51">
        <v>1034870</v>
      </c>
      <c r="E20" s="51">
        <v>962781</v>
      </c>
      <c r="F20" s="51"/>
      <c r="G20" s="17"/>
    </row>
    <row r="21" spans="1:7">
      <c r="A21" t="s">
        <v>9</v>
      </c>
      <c r="B21" s="51">
        <v>1367813</v>
      </c>
      <c r="C21" s="51">
        <v>1483083</v>
      </c>
      <c r="D21" s="51">
        <v>1458849</v>
      </c>
      <c r="E21" s="51">
        <v>1522127</v>
      </c>
      <c r="F21" s="51"/>
      <c r="G21" s="17"/>
    </row>
    <row r="22" spans="1:7">
      <c r="A22" s="25" t="s">
        <v>103</v>
      </c>
      <c r="B22" s="50">
        <f t="shared" ref="B22:E22" si="3">SUM(B18:B21)</f>
        <v>3811848</v>
      </c>
      <c r="C22" s="50">
        <f t="shared" si="3"/>
        <v>4194369</v>
      </c>
      <c r="D22" s="50">
        <f t="shared" si="3"/>
        <v>4320753</v>
      </c>
      <c r="E22" s="50">
        <f t="shared" si="3"/>
        <v>4426942</v>
      </c>
      <c r="F22" s="50"/>
      <c r="G22" s="17"/>
    </row>
    <row r="23" spans="1:7">
      <c r="A23" s="25" t="s">
        <v>104</v>
      </c>
      <c r="B23" s="50">
        <f>SUM(B18,B19,B20,B37)</f>
        <v>3848027</v>
      </c>
      <c r="C23" s="50">
        <f t="shared" ref="C23:E23" si="4">SUM(C18,C19,C20,C37)</f>
        <v>4232937</v>
      </c>
      <c r="D23" s="50">
        <f t="shared" si="4"/>
        <v>4437385</v>
      </c>
      <c r="E23" s="50">
        <f t="shared" si="4"/>
        <v>4514342</v>
      </c>
      <c r="F23" s="50"/>
      <c r="G23" s="17"/>
    </row>
    <row r="24" spans="1:7">
      <c r="B24" s="50"/>
      <c r="C24" s="50"/>
      <c r="D24" s="50"/>
      <c r="E24" s="50"/>
      <c r="F24" s="50"/>
      <c r="G24" s="17"/>
    </row>
    <row r="25" spans="1:7">
      <c r="B25" s="50"/>
      <c r="C25" s="50"/>
      <c r="D25" s="50"/>
      <c r="E25" s="50"/>
      <c r="F25" s="50"/>
      <c r="G25" s="17"/>
    </row>
    <row r="26" spans="1:7">
      <c r="A26" t="s">
        <v>10</v>
      </c>
      <c r="B26" s="50">
        <f>(B7-B16)-B22</f>
        <v>110</v>
      </c>
      <c r="C26" s="50">
        <f>(C7-C16)-C22</f>
        <v>0</v>
      </c>
      <c r="D26" s="50">
        <f>(D7-D16)-D22</f>
        <v>0</v>
      </c>
      <c r="E26" s="50">
        <f>(E7-E16)-E22</f>
        <v>0</v>
      </c>
      <c r="F26" s="50"/>
      <c r="G26" s="17"/>
    </row>
    <row r="27" spans="1:7">
      <c r="B27" s="50"/>
      <c r="C27" s="50"/>
      <c r="D27" s="50"/>
      <c r="E27" s="50"/>
      <c r="F27" s="50"/>
      <c r="G27" s="17"/>
    </row>
    <row r="28" spans="1:7">
      <c r="A28" t="s">
        <v>11</v>
      </c>
      <c r="B28" s="49">
        <v>2013</v>
      </c>
      <c r="C28" s="49">
        <v>2014</v>
      </c>
      <c r="D28" s="49">
        <v>2015</v>
      </c>
      <c r="E28" s="49">
        <v>2016</v>
      </c>
      <c r="F28" s="52"/>
      <c r="G28" s="17"/>
    </row>
    <row r="29" spans="1:7">
      <c r="A29" t="s">
        <v>91</v>
      </c>
      <c r="B29" s="67">
        <f t="shared" ref="B29:C29" si="5">B2/B$4</f>
        <v>0.604445273269133</v>
      </c>
      <c r="C29" s="67">
        <f t="shared" si="5"/>
        <v>0.61866405391234991</v>
      </c>
      <c r="D29" s="67">
        <f>D2/D$4</f>
        <v>0.62774479936227834</v>
      </c>
      <c r="E29" s="67">
        <f>E2/E$4</f>
        <v>0.61741217495576017</v>
      </c>
      <c r="F29" s="54"/>
      <c r="G29" s="17"/>
    </row>
    <row r="30" spans="1:7">
      <c r="A30" t="s">
        <v>0</v>
      </c>
      <c r="B30" s="67">
        <f t="shared" ref="B30:C30" si="6">B3/B$4</f>
        <v>0.39555472673086695</v>
      </c>
      <c r="C30" s="67">
        <f t="shared" si="6"/>
        <v>0.38133594608765009</v>
      </c>
      <c r="D30" s="67">
        <f>D3/D$4</f>
        <v>0.37225520063772161</v>
      </c>
      <c r="E30" s="67">
        <f>E3/E$4</f>
        <v>0.38258782504423983</v>
      </c>
      <c r="F30" s="54"/>
      <c r="G30" s="17"/>
    </row>
    <row r="31" spans="1:7">
      <c r="A31" t="s">
        <v>1</v>
      </c>
      <c r="B31" s="67">
        <f>SUM(B29:B30)</f>
        <v>1</v>
      </c>
      <c r="C31" s="67">
        <f>SUM(C29:C30)</f>
        <v>1</v>
      </c>
      <c r="D31" s="67">
        <f>SUM(D29:D30)</f>
        <v>1</v>
      </c>
      <c r="E31" s="67">
        <f>SUM(E29:E30)</f>
        <v>1</v>
      </c>
      <c r="F31" s="54"/>
      <c r="G31" s="17"/>
    </row>
    <row r="32" spans="1:7">
      <c r="B32" s="50"/>
      <c r="C32" s="50"/>
      <c r="D32" s="50"/>
      <c r="E32" s="50"/>
      <c r="F32" s="50"/>
      <c r="G32" s="17"/>
    </row>
    <row r="33" spans="1:7">
      <c r="A33" s="2" t="s">
        <v>12</v>
      </c>
      <c r="B33" s="49">
        <v>2013</v>
      </c>
      <c r="C33" s="49">
        <v>2014</v>
      </c>
      <c r="D33" s="49">
        <v>2015</v>
      </c>
      <c r="E33" s="49">
        <v>2016</v>
      </c>
      <c r="F33" s="52"/>
      <c r="G33" s="17"/>
    </row>
    <row r="34" spans="1:7">
      <c r="A34" t="s">
        <v>98</v>
      </c>
      <c r="B34" s="50">
        <f>B21</f>
        <v>1367813</v>
      </c>
      <c r="C34" s="50">
        <f t="shared" ref="C34:E34" si="7">C21</f>
        <v>1483083</v>
      </c>
      <c r="D34" s="50">
        <f t="shared" si="7"/>
        <v>1458849</v>
      </c>
      <c r="E34" s="50">
        <f t="shared" si="7"/>
        <v>1522127</v>
      </c>
      <c r="F34" s="50"/>
      <c r="G34" s="17"/>
    </row>
    <row r="35" spans="1:7">
      <c r="A35" t="s">
        <v>95</v>
      </c>
      <c r="B35" s="50">
        <f>B10</f>
        <v>36179</v>
      </c>
      <c r="C35" s="50">
        <f t="shared" ref="C35:E35" si="8">C10</f>
        <v>38568</v>
      </c>
      <c r="D35" s="50">
        <f t="shared" si="8"/>
        <v>36693</v>
      </c>
      <c r="E35" s="50">
        <f t="shared" si="8"/>
        <v>31397</v>
      </c>
      <c r="F35" s="50"/>
      <c r="G35" s="17"/>
    </row>
    <row r="36" spans="1:7">
      <c r="A36" t="s">
        <v>96</v>
      </c>
      <c r="B36" s="50">
        <f>B11+B14-B5</f>
        <v>0</v>
      </c>
      <c r="C36" s="50">
        <f t="shared" ref="C36:E36" si="9">C11+C14-C5</f>
        <v>0</v>
      </c>
      <c r="D36" s="50">
        <f t="shared" si="9"/>
        <v>79939</v>
      </c>
      <c r="E36" s="50">
        <f t="shared" si="9"/>
        <v>56003</v>
      </c>
      <c r="F36" s="50"/>
      <c r="G36" s="17"/>
    </row>
    <row r="37" spans="1:7">
      <c r="A37" s="10" t="s">
        <v>100</v>
      </c>
      <c r="B37" s="50">
        <f>B34+B35+B36</f>
        <v>1403992</v>
      </c>
      <c r="C37" s="50">
        <f t="shared" ref="C37:E37" si="10">C34+C35+C36</f>
        <v>1521651</v>
      </c>
      <c r="D37" s="50">
        <f t="shared" si="10"/>
        <v>1575481</v>
      </c>
      <c r="E37" s="50">
        <f t="shared" si="10"/>
        <v>1609527</v>
      </c>
      <c r="F37" s="50"/>
      <c r="G37" s="17"/>
    </row>
    <row r="38" spans="1:7">
      <c r="A38" t="s">
        <v>99</v>
      </c>
      <c r="B38" s="50">
        <f>B20</f>
        <v>796503</v>
      </c>
      <c r="C38" s="50">
        <f>C20</f>
        <v>995855</v>
      </c>
      <c r="D38" s="50">
        <f>D20</f>
        <v>1034870</v>
      </c>
      <c r="E38" s="50">
        <f>E20</f>
        <v>962781</v>
      </c>
      <c r="F38" s="50"/>
      <c r="G38" s="17"/>
    </row>
    <row r="39" spans="1:7">
      <c r="A39" t="s">
        <v>97</v>
      </c>
      <c r="B39" s="50">
        <f t="shared" ref="B39:C39" si="11">B37+B38</f>
        <v>2200495</v>
      </c>
      <c r="C39" s="50">
        <f t="shared" si="11"/>
        <v>2517506</v>
      </c>
      <c r="D39" s="50">
        <f>D37+D38</f>
        <v>2610351</v>
      </c>
      <c r="E39" s="50">
        <f>E37+E38</f>
        <v>2572308</v>
      </c>
      <c r="F39" s="50"/>
      <c r="G39" s="17"/>
    </row>
    <row r="40" spans="1:7">
      <c r="B40" s="17"/>
      <c r="C40" s="17"/>
      <c r="D40" s="17"/>
      <c r="E40" s="17"/>
      <c r="F40" s="17"/>
      <c r="G40" s="17"/>
    </row>
    <row r="41" spans="1:7">
      <c r="B41" s="17"/>
      <c r="C41" s="17"/>
      <c r="D41" s="17"/>
      <c r="E41" s="17"/>
      <c r="F41" s="17"/>
      <c r="G41" s="17"/>
    </row>
    <row r="42" spans="1:7">
      <c r="B42" s="17"/>
      <c r="C42" s="17" t="s">
        <v>102</v>
      </c>
      <c r="D42" s="17"/>
      <c r="E42" s="17"/>
      <c r="F42" s="17"/>
      <c r="G42" s="17"/>
    </row>
    <row r="43" spans="1:7">
      <c r="B43" s="17"/>
      <c r="C43" s="17"/>
      <c r="D43" s="17"/>
      <c r="E43" s="53"/>
      <c r="F43" s="53"/>
      <c r="G43" s="17"/>
    </row>
    <row r="44" spans="1:7">
      <c r="B44" s="49">
        <v>2013</v>
      </c>
      <c r="C44" s="49">
        <v>2014</v>
      </c>
      <c r="D44" s="49">
        <v>2015</v>
      </c>
      <c r="E44" s="49">
        <v>2016</v>
      </c>
      <c r="F44" s="52" t="s">
        <v>101</v>
      </c>
      <c r="G44" s="52" t="s">
        <v>118</v>
      </c>
    </row>
    <row r="45" spans="1:7">
      <c r="A45" t="s">
        <v>8</v>
      </c>
      <c r="B45" s="17">
        <f>B38</f>
        <v>796503</v>
      </c>
      <c r="C45" s="17">
        <f>C38</f>
        <v>995855</v>
      </c>
      <c r="D45" s="17">
        <f>D38</f>
        <v>1034870</v>
      </c>
      <c r="E45" s="17">
        <f>E38</f>
        <v>962781</v>
      </c>
      <c r="F45" s="17">
        <f>D38</f>
        <v>1034870</v>
      </c>
      <c r="G45" s="17">
        <f>E38</f>
        <v>962781</v>
      </c>
    </row>
    <row r="46" spans="1:7">
      <c r="A46" t="s">
        <v>9</v>
      </c>
      <c r="B46" s="17">
        <f>B34</f>
        <v>1367813</v>
      </c>
      <c r="C46" s="17">
        <f t="shared" ref="C46:E46" si="12">C34</f>
        <v>1483083</v>
      </c>
      <c r="D46" s="17">
        <f t="shared" si="12"/>
        <v>1458849</v>
      </c>
      <c r="E46" s="17">
        <f t="shared" si="12"/>
        <v>1522127</v>
      </c>
      <c r="F46" s="17">
        <f>D39</f>
        <v>2610351</v>
      </c>
      <c r="G46" s="17">
        <f>E39</f>
        <v>2572308</v>
      </c>
    </row>
    <row r="47" spans="1:7">
      <c r="A47" t="s">
        <v>13</v>
      </c>
      <c r="B47" s="17">
        <f>SUM(B45:B46)</f>
        <v>2164316</v>
      </c>
      <c r="C47" s="17">
        <f t="shared" ref="C47:G47" si="13">SUM(C45:C46)</f>
        <v>2478938</v>
      </c>
      <c r="D47" s="17">
        <f t="shared" si="13"/>
        <v>2493719</v>
      </c>
      <c r="E47" s="17">
        <f t="shared" si="13"/>
        <v>2484908</v>
      </c>
      <c r="F47" s="17">
        <f t="shared" ref="F47" si="14">SUM(F45:F46)</f>
        <v>3645221</v>
      </c>
      <c r="G47" s="17">
        <f t="shared" si="13"/>
        <v>3535089</v>
      </c>
    </row>
    <row r="48" spans="1:7">
      <c r="E48" s="15"/>
      <c r="F48" s="15"/>
    </row>
    <row r="49" spans="5:6">
      <c r="E49" s="15"/>
      <c r="F49" s="15"/>
    </row>
  </sheetData>
  <sheetProtection formatCells="0" formatColumns="0" formatRows="0"/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A16" sqref="A16"/>
    </sheetView>
  </sheetViews>
  <sheetFormatPr defaultColWidth="11" defaultRowHeight="15.75"/>
  <cols>
    <col min="1" max="1" width="37.25" bestFit="1" customWidth="1"/>
    <col min="2" max="5" width="13" customWidth="1"/>
  </cols>
  <sheetData>
    <row r="1" spans="1:5">
      <c r="A1" s="64" t="s">
        <v>121</v>
      </c>
      <c r="B1" s="49">
        <v>2013</v>
      </c>
      <c r="C1" s="49">
        <v>2014</v>
      </c>
      <c r="D1" s="49">
        <v>2015</v>
      </c>
      <c r="E1" s="49">
        <v>2016</v>
      </c>
    </row>
    <row r="2" spans="1:5">
      <c r="A2" t="s">
        <v>87</v>
      </c>
      <c r="B2" s="50">
        <f>B4-B3</f>
        <v>0</v>
      </c>
      <c r="C2" s="50">
        <f t="shared" ref="C2:E2" si="0">C4-C3</f>
        <v>0</v>
      </c>
      <c r="D2" s="50">
        <f t="shared" si="0"/>
        <v>0</v>
      </c>
      <c r="E2" s="50">
        <f t="shared" si="0"/>
        <v>0</v>
      </c>
    </row>
    <row r="3" spans="1:5">
      <c r="A3" t="s">
        <v>88</v>
      </c>
      <c r="B3" s="51"/>
      <c r="C3" s="51"/>
      <c r="D3" s="51"/>
      <c r="E3" s="51"/>
    </row>
    <row r="4" spans="1:5">
      <c r="A4" t="s">
        <v>44</v>
      </c>
      <c r="B4" s="51"/>
      <c r="C4" s="51"/>
      <c r="D4" s="51"/>
      <c r="E4" s="51"/>
    </row>
    <row r="5" spans="1:5">
      <c r="A5" t="s">
        <v>89</v>
      </c>
      <c r="B5" s="51"/>
      <c r="C5" s="51"/>
      <c r="D5" s="51"/>
      <c r="E5" s="51"/>
    </row>
    <row r="6" spans="1:5">
      <c r="A6" s="25" t="s">
        <v>42</v>
      </c>
      <c r="B6" s="50">
        <f>SUM(B4,B5)</f>
        <v>0</v>
      </c>
      <c r="C6" s="50">
        <f>SUM(C4,C5)</f>
        <v>0</v>
      </c>
      <c r="D6" s="50">
        <f>SUM(D4,D5)</f>
        <v>0</v>
      </c>
      <c r="E6" s="50">
        <f>SUM(E4,E5)</f>
        <v>0</v>
      </c>
    </row>
    <row r="7" spans="1:5">
      <c r="A7" s="63" t="s">
        <v>122</v>
      </c>
      <c r="B7" s="49">
        <v>2013</v>
      </c>
      <c r="C7" s="49">
        <v>2014</v>
      </c>
      <c r="D7" s="49">
        <v>2015</v>
      </c>
      <c r="E7" s="49">
        <v>2016</v>
      </c>
    </row>
    <row r="8" spans="1:5">
      <c r="A8" t="s">
        <v>2</v>
      </c>
      <c r="B8" s="51"/>
      <c r="C8" s="51"/>
      <c r="D8" s="51"/>
      <c r="E8" s="51"/>
    </row>
    <row r="9" spans="1:5">
      <c r="A9" t="s">
        <v>3</v>
      </c>
      <c r="B9" s="51"/>
      <c r="C9" s="51"/>
      <c r="D9" s="51"/>
      <c r="E9" s="51"/>
    </row>
    <row r="10" spans="1:5">
      <c r="A10" t="s">
        <v>92</v>
      </c>
      <c r="B10" s="51"/>
      <c r="C10" s="51"/>
      <c r="D10" s="51"/>
      <c r="E10" s="51"/>
    </row>
    <row r="11" spans="1:5">
      <c r="A11" t="s">
        <v>4</v>
      </c>
      <c r="B11" s="50">
        <f>B12-SUM(B8:B10)</f>
        <v>0</v>
      </c>
      <c r="C11" s="50">
        <f>C12-SUM(C8:C9)</f>
        <v>0</v>
      </c>
      <c r="D11" s="50">
        <f>D12-SUM(D8:D9)</f>
        <v>0</v>
      </c>
      <c r="E11" s="50">
        <f>E12-SUM(E8:E9)</f>
        <v>0</v>
      </c>
    </row>
    <row r="12" spans="1:5">
      <c r="A12" t="s">
        <v>5</v>
      </c>
      <c r="B12" s="51"/>
      <c r="C12" s="51"/>
      <c r="D12" s="51"/>
      <c r="E12" s="51"/>
    </row>
    <row r="13" spans="1:5">
      <c r="A13" t="s">
        <v>94</v>
      </c>
      <c r="B13" s="51"/>
      <c r="C13" s="51"/>
      <c r="D13" s="51"/>
      <c r="E13" s="51"/>
    </row>
    <row r="14" spans="1:5">
      <c r="A14" s="25" t="s">
        <v>43</v>
      </c>
      <c r="B14" s="50">
        <f>SUM(B12,B13)</f>
        <v>0</v>
      </c>
      <c r="C14" s="50">
        <f>SUM(C12,C13)</f>
        <v>0</v>
      </c>
      <c r="D14" s="50">
        <f>SUM(D12,D13)</f>
        <v>0</v>
      </c>
      <c r="E14" s="50">
        <f>SUM(E12,E13)</f>
        <v>0</v>
      </c>
    </row>
    <row r="15" spans="1:5">
      <c r="A15" s="62" t="s">
        <v>123</v>
      </c>
      <c r="B15" s="49">
        <v>2013</v>
      </c>
      <c r="C15" s="49">
        <v>2014</v>
      </c>
      <c r="D15" s="49">
        <v>2015</v>
      </c>
      <c r="E15" s="49">
        <v>2016</v>
      </c>
    </row>
    <row r="16" spans="1:5">
      <c r="A16" t="s">
        <v>6</v>
      </c>
      <c r="B16" s="51"/>
      <c r="C16" s="51"/>
      <c r="D16" s="51"/>
      <c r="E16" s="51"/>
    </row>
    <row r="17" spans="1:5">
      <c r="A17" t="s">
        <v>7</v>
      </c>
      <c r="B17" s="51"/>
      <c r="C17" s="51"/>
      <c r="D17" s="51"/>
      <c r="E17" s="51"/>
    </row>
    <row r="18" spans="1:5">
      <c r="A18" t="s">
        <v>8</v>
      </c>
      <c r="B18" s="51"/>
      <c r="C18" s="51"/>
      <c r="D18" s="51"/>
      <c r="E18" s="51"/>
    </row>
    <row r="19" spans="1:5">
      <c r="A19" t="s">
        <v>9</v>
      </c>
      <c r="B19" s="51"/>
      <c r="C19" s="51"/>
      <c r="D19" s="51"/>
      <c r="E19" s="51"/>
    </row>
    <row r="20" spans="1:5">
      <c r="A20" s="25" t="s">
        <v>103</v>
      </c>
      <c r="B20" s="50">
        <f t="shared" ref="B20:E20" si="1">SUM(B16:B19)</f>
        <v>0</v>
      </c>
      <c r="C20" s="50">
        <f t="shared" si="1"/>
        <v>0</v>
      </c>
      <c r="D20" s="50">
        <f t="shared" si="1"/>
        <v>0</v>
      </c>
      <c r="E20" s="50">
        <f t="shared" si="1"/>
        <v>0</v>
      </c>
    </row>
    <row r="21" spans="1:5">
      <c r="A21" s="25" t="s">
        <v>10</v>
      </c>
      <c r="B21" s="50">
        <f>B6-B14-B20</f>
        <v>0</v>
      </c>
      <c r="C21" s="50">
        <f t="shared" ref="C21:E21" si="2">C6-C14-C20</f>
        <v>0</v>
      </c>
      <c r="D21" s="50">
        <f t="shared" si="2"/>
        <v>0</v>
      </c>
      <c r="E21" s="50">
        <f t="shared" si="2"/>
        <v>0</v>
      </c>
    </row>
    <row r="22" spans="1:5">
      <c r="A22" s="25"/>
      <c r="B22" s="50"/>
      <c r="C22" s="50"/>
      <c r="D22" s="50"/>
      <c r="E22" s="50"/>
    </row>
    <row r="23" spans="1:5">
      <c r="A23" s="25"/>
      <c r="B23" s="49">
        <v>2013</v>
      </c>
      <c r="C23" s="49">
        <v>2014</v>
      </c>
      <c r="D23" s="49">
        <v>2015</v>
      </c>
      <c r="E23" s="49">
        <v>2016</v>
      </c>
    </row>
    <row r="24" spans="1:5">
      <c r="A24" s="5" t="s">
        <v>31</v>
      </c>
      <c r="B24" s="65"/>
      <c r="C24" s="65"/>
      <c r="D24" s="51"/>
      <c r="E24" s="51"/>
    </row>
    <row r="25" spans="1:5">
      <c r="A25" s="5" t="s">
        <v>124</v>
      </c>
      <c r="B25" s="66"/>
      <c r="C25" s="66"/>
      <c r="D25" s="50">
        <f t="shared" ref="D25:E27" si="3">D16-C16</f>
        <v>0</v>
      </c>
      <c r="E25" s="50">
        <f t="shared" si="3"/>
        <v>0</v>
      </c>
    </row>
    <row r="26" spans="1:5">
      <c r="A26" s="5" t="s">
        <v>125</v>
      </c>
      <c r="B26" s="66"/>
      <c r="C26" s="66"/>
      <c r="D26" s="50">
        <f t="shared" si="3"/>
        <v>0</v>
      </c>
      <c r="E26" s="50">
        <f t="shared" si="3"/>
        <v>0</v>
      </c>
    </row>
    <row r="27" spans="1:5">
      <c r="A27" s="5" t="s">
        <v>126</v>
      </c>
      <c r="B27" s="66"/>
      <c r="C27" s="66"/>
      <c r="D27" s="50">
        <f t="shared" si="3"/>
        <v>0</v>
      </c>
      <c r="E27" s="50">
        <f t="shared" si="3"/>
        <v>0</v>
      </c>
    </row>
    <row r="28" spans="1:5">
      <c r="A28" s="5" t="s">
        <v>127</v>
      </c>
      <c r="B28" s="66"/>
      <c r="C28" s="66"/>
      <c r="D28" s="50">
        <f>SUM(D24:D27)</f>
        <v>0</v>
      </c>
      <c r="E28" s="50">
        <f>SUM(E24:E27)</f>
        <v>0</v>
      </c>
    </row>
    <row r="29" spans="1:5">
      <c r="A29" t="s">
        <v>128</v>
      </c>
      <c r="B29" s="66"/>
      <c r="C29" s="66"/>
      <c r="D29" s="50">
        <f>D28+C19</f>
        <v>0</v>
      </c>
      <c r="E29" s="50">
        <f>D29+E28</f>
        <v>0</v>
      </c>
    </row>
    <row r="30" spans="1:5">
      <c r="B30" s="55"/>
      <c r="C30" s="55"/>
      <c r="D30" s="50"/>
      <c r="E30" s="50"/>
    </row>
    <row r="31" spans="1:5">
      <c r="A31" t="s">
        <v>11</v>
      </c>
      <c r="B31" s="49">
        <v>2013</v>
      </c>
      <c r="C31" s="49">
        <v>2014</v>
      </c>
      <c r="D31" s="49">
        <v>2015</v>
      </c>
      <c r="E31" s="49">
        <v>2016</v>
      </c>
    </row>
    <row r="32" spans="1:5">
      <c r="A32" t="s">
        <v>91</v>
      </c>
      <c r="B32" s="54" t="e">
        <f t="shared" ref="B32:E33" si="4">B2/B$4</f>
        <v>#DIV/0!</v>
      </c>
      <c r="C32" s="54" t="e">
        <f t="shared" si="4"/>
        <v>#DIV/0!</v>
      </c>
      <c r="D32" s="54" t="e">
        <f t="shared" si="4"/>
        <v>#DIV/0!</v>
      </c>
      <c r="E32" s="54" t="e">
        <f t="shared" si="4"/>
        <v>#DIV/0!</v>
      </c>
    </row>
    <row r="33" spans="1:5">
      <c r="A33" t="s">
        <v>0</v>
      </c>
      <c r="B33" s="54" t="e">
        <f t="shared" si="4"/>
        <v>#DIV/0!</v>
      </c>
      <c r="C33" s="54" t="e">
        <f t="shared" si="4"/>
        <v>#DIV/0!</v>
      </c>
      <c r="D33" s="54" t="e">
        <f t="shared" si="4"/>
        <v>#DIV/0!</v>
      </c>
      <c r="E33" s="54" t="e">
        <f t="shared" si="4"/>
        <v>#DIV/0!</v>
      </c>
    </row>
    <row r="34" spans="1:5">
      <c r="A34" t="s">
        <v>1</v>
      </c>
      <c r="B34" s="54" t="e">
        <f>SUM(B32:B33)</f>
        <v>#DIV/0!</v>
      </c>
      <c r="C34" s="54" t="e">
        <f>SUM(C32:C33)</f>
        <v>#DIV/0!</v>
      </c>
      <c r="D34" s="54" t="e">
        <f>SUM(D32:D33)</f>
        <v>#DIV/0!</v>
      </c>
      <c r="E34" s="54" t="e">
        <f>SUM(E32:E33)</f>
        <v>#DIV/0!</v>
      </c>
    </row>
    <row r="35" spans="1:5">
      <c r="B35" s="50"/>
      <c r="C35" s="50"/>
      <c r="D35" s="50"/>
      <c r="E35" s="50"/>
    </row>
    <row r="36" spans="1:5">
      <c r="A36" s="2" t="s">
        <v>12</v>
      </c>
      <c r="B36" s="49">
        <v>2013</v>
      </c>
      <c r="C36" s="49">
        <v>2014</v>
      </c>
      <c r="D36" s="49">
        <v>2015</v>
      </c>
      <c r="E36" s="49">
        <v>2016</v>
      </c>
    </row>
    <row r="37" spans="1:5">
      <c r="A37" t="s">
        <v>129</v>
      </c>
      <c r="B37" s="50">
        <f>B19</f>
        <v>0</v>
      </c>
      <c r="C37" s="50">
        <f>C19</f>
        <v>0</v>
      </c>
      <c r="D37" s="50">
        <f>D29</f>
        <v>0</v>
      </c>
      <c r="E37" s="50">
        <f>E29</f>
        <v>0</v>
      </c>
    </row>
    <row r="38" spans="1:5">
      <c r="A38" t="s">
        <v>8</v>
      </c>
      <c r="B38" s="50">
        <f>B18</f>
        <v>0</v>
      </c>
      <c r="C38" s="50">
        <f t="shared" ref="C38:E38" si="5">C18</f>
        <v>0</v>
      </c>
      <c r="D38" s="50">
        <f t="shared" si="5"/>
        <v>0</v>
      </c>
      <c r="E38" s="50">
        <f t="shared" si="5"/>
        <v>0</v>
      </c>
    </row>
    <row r="39" spans="1:5">
      <c r="A39" t="s">
        <v>130</v>
      </c>
      <c r="B39" s="50">
        <f>B37+B38</f>
        <v>0</v>
      </c>
      <c r="C39" s="50">
        <f t="shared" ref="C39:E39" si="6">C37+C38</f>
        <v>0</v>
      </c>
      <c r="D39" s="50">
        <f t="shared" si="6"/>
        <v>0</v>
      </c>
      <c r="E39" s="50">
        <f t="shared" si="6"/>
        <v>0</v>
      </c>
    </row>
    <row r="40" spans="1:5">
      <c r="B40" s="17"/>
      <c r="C40" s="17"/>
      <c r="D40" s="17"/>
      <c r="E40" s="17"/>
    </row>
    <row r="41" spans="1:5">
      <c r="B41" s="17"/>
      <c r="C41" s="17"/>
      <c r="D41" s="17"/>
      <c r="E41" s="17"/>
    </row>
    <row r="42" spans="1:5">
      <c r="B42" s="17"/>
      <c r="C42" s="17" t="s">
        <v>102</v>
      </c>
      <c r="D42" s="17"/>
      <c r="E42" s="17"/>
    </row>
    <row r="43" spans="1:5">
      <c r="B43" s="17"/>
      <c r="C43" s="17"/>
      <c r="D43" s="17"/>
      <c r="E43" s="53"/>
    </row>
    <row r="44" spans="1:5">
      <c r="B44" s="49">
        <v>2013</v>
      </c>
      <c r="C44" s="49">
        <v>2014</v>
      </c>
      <c r="D44" s="49">
        <v>2015</v>
      </c>
      <c r="E44" s="49">
        <v>2016</v>
      </c>
    </row>
    <row r="45" spans="1:5">
      <c r="A45" t="s">
        <v>8</v>
      </c>
      <c r="B45" s="17">
        <f>B38</f>
        <v>0</v>
      </c>
      <c r="C45" s="17">
        <f>C38</f>
        <v>0</v>
      </c>
      <c r="D45" s="17">
        <f>D38</f>
        <v>0</v>
      </c>
      <c r="E45" s="17">
        <f>E38</f>
        <v>0</v>
      </c>
    </row>
    <row r="46" spans="1:5">
      <c r="A46" t="s">
        <v>9</v>
      </c>
      <c r="B46" s="17">
        <f>B37</f>
        <v>0</v>
      </c>
      <c r="C46" s="17">
        <f>C37</f>
        <v>0</v>
      </c>
      <c r="D46" s="17">
        <f>D37</f>
        <v>0</v>
      </c>
      <c r="E46" s="17">
        <f>E37</f>
        <v>0</v>
      </c>
    </row>
    <row r="47" spans="1:5">
      <c r="A47" t="s">
        <v>13</v>
      </c>
      <c r="B47" s="17">
        <f>SUM(B45:B46)</f>
        <v>0</v>
      </c>
      <c r="C47" s="17">
        <f t="shared" ref="C47:E47" si="7">SUM(C45:C46)</f>
        <v>0</v>
      </c>
      <c r="D47" s="17">
        <f t="shared" si="7"/>
        <v>0</v>
      </c>
      <c r="E47" s="17">
        <f t="shared" si="7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B14" sqref="B14"/>
    </sheetView>
  </sheetViews>
  <sheetFormatPr defaultColWidth="11" defaultRowHeight="15.75"/>
  <cols>
    <col min="1" max="1" width="30.25" customWidth="1"/>
    <col min="2" max="5" width="13.5" bestFit="1" customWidth="1"/>
  </cols>
  <sheetData>
    <row r="1" spans="1:5">
      <c r="A1" s="59" t="s">
        <v>27</v>
      </c>
      <c r="B1" s="8">
        <v>2013</v>
      </c>
      <c r="C1" s="8">
        <v>2014</v>
      </c>
      <c r="D1" s="8">
        <v>2015</v>
      </c>
      <c r="E1" s="8">
        <v>2016</v>
      </c>
    </row>
    <row r="2" spans="1:5">
      <c r="A2" s="6" t="s">
        <v>14</v>
      </c>
      <c r="B2" s="51">
        <v>613664</v>
      </c>
      <c r="C2" s="51">
        <v>646683</v>
      </c>
      <c r="D2" s="51">
        <v>622457</v>
      </c>
      <c r="E2" s="51">
        <v>700347</v>
      </c>
    </row>
    <row r="3" spans="1:5">
      <c r="A3" t="s">
        <v>15</v>
      </c>
      <c r="B3" s="51">
        <v>236388</v>
      </c>
      <c r="C3" s="51">
        <v>235007</v>
      </c>
      <c r="D3" s="51">
        <v>222104</v>
      </c>
      <c r="E3" s="51">
        <v>239087</v>
      </c>
    </row>
    <row r="4" spans="1:5">
      <c r="A4" s="6" t="s">
        <v>16</v>
      </c>
      <c r="B4" s="51">
        <v>143453</v>
      </c>
      <c r="C4" s="51">
        <v>148081</v>
      </c>
      <c r="D4" s="51">
        <v>131325</v>
      </c>
      <c r="E4" s="51">
        <v>133193</v>
      </c>
    </row>
    <row r="5" spans="1:5">
      <c r="A5" s="6" t="s">
        <v>17</v>
      </c>
      <c r="B5" s="51">
        <v>146293</v>
      </c>
      <c r="C5" s="51">
        <v>135762</v>
      </c>
      <c r="D5" s="51">
        <v>140402</v>
      </c>
      <c r="E5" s="51">
        <v>139578</v>
      </c>
    </row>
    <row r="6" spans="1:5">
      <c r="A6" s="6" t="s">
        <v>18</v>
      </c>
      <c r="B6" s="51">
        <v>48712</v>
      </c>
      <c r="C6" s="51">
        <v>45985</v>
      </c>
      <c r="D6" s="51">
        <v>47673</v>
      </c>
      <c r="E6" s="51">
        <v>46254</v>
      </c>
    </row>
    <row r="7" spans="1:5">
      <c r="A7" s="6" t="s">
        <v>19</v>
      </c>
      <c r="B7" s="51">
        <v>150529</v>
      </c>
      <c r="C7" s="51">
        <v>163006</v>
      </c>
      <c r="D7" s="51">
        <v>144526</v>
      </c>
      <c r="E7" s="51">
        <v>172083</v>
      </c>
    </row>
    <row r="8" spans="1:5">
      <c r="A8" s="6" t="s">
        <v>20</v>
      </c>
      <c r="B8" s="51">
        <v>136233</v>
      </c>
      <c r="C8" s="51">
        <v>149236</v>
      </c>
      <c r="D8" s="51">
        <v>132102</v>
      </c>
      <c r="E8" s="51">
        <v>131423</v>
      </c>
    </row>
    <row r="9" spans="1:5">
      <c r="A9" s="7" t="s">
        <v>21</v>
      </c>
      <c r="B9" s="51">
        <v>63775</v>
      </c>
      <c r="C9" s="51">
        <v>72291</v>
      </c>
      <c r="D9" s="51">
        <v>72079</v>
      </c>
      <c r="E9" s="51">
        <v>78355</v>
      </c>
    </row>
    <row r="10" spans="1:5">
      <c r="A10" s="6" t="s">
        <v>22</v>
      </c>
      <c r="B10" s="51">
        <v>202216</v>
      </c>
      <c r="C10" s="51">
        <v>181274</v>
      </c>
      <c r="D10" s="51">
        <v>217225</v>
      </c>
      <c r="E10" s="51">
        <v>172381</v>
      </c>
    </row>
    <row r="11" spans="1:5">
      <c r="A11" s="6" t="s">
        <v>23</v>
      </c>
      <c r="B11" s="51">
        <v>135846</v>
      </c>
      <c r="C11" s="51">
        <v>148356</v>
      </c>
      <c r="D11" s="51">
        <v>157751</v>
      </c>
      <c r="E11" s="51">
        <v>161889</v>
      </c>
    </row>
    <row r="12" spans="1:5">
      <c r="A12" s="6" t="s">
        <v>40</v>
      </c>
      <c r="B12" s="51"/>
      <c r="C12" s="51"/>
      <c r="D12" s="51"/>
      <c r="E12" s="51"/>
    </row>
    <row r="13" spans="1:5">
      <c r="A13" s="6" t="s">
        <v>30</v>
      </c>
      <c r="B13" s="55">
        <f t="shared" ref="B13:E13" si="0">SUM(B2:B12)</f>
        <v>1877109</v>
      </c>
      <c r="C13" s="55">
        <f t="shared" si="0"/>
        <v>1925681</v>
      </c>
      <c r="D13" s="55">
        <f t="shared" si="0"/>
        <v>1887644</v>
      </c>
      <c r="E13" s="55">
        <f t="shared" si="0"/>
        <v>1974590</v>
      </c>
    </row>
    <row r="14" spans="1:5">
      <c r="A14" s="6" t="s">
        <v>24</v>
      </c>
      <c r="B14" s="51">
        <v>34535</v>
      </c>
      <c r="C14" s="51">
        <v>23142</v>
      </c>
      <c r="D14" s="51">
        <v>32035</v>
      </c>
      <c r="E14" s="51">
        <v>27302</v>
      </c>
    </row>
    <row r="15" spans="1:5">
      <c r="A15" s="6" t="s">
        <v>26</v>
      </c>
      <c r="B15" s="51">
        <v>5575</v>
      </c>
      <c r="C15" s="51">
        <v>6223</v>
      </c>
      <c r="D15" s="51">
        <v>4146</v>
      </c>
      <c r="E15" s="51">
        <v>5338</v>
      </c>
    </row>
    <row r="16" spans="1:5">
      <c r="A16" s="6" t="s">
        <v>25</v>
      </c>
      <c r="B16" s="55">
        <f t="shared" ref="B16:E16" si="1">SUM(B13,B14:B15)</f>
        <v>1917219</v>
      </c>
      <c r="C16" s="55">
        <f t="shared" si="1"/>
        <v>1955046</v>
      </c>
      <c r="D16" s="55">
        <f t="shared" si="1"/>
        <v>1923825</v>
      </c>
      <c r="E16" s="55">
        <f t="shared" si="1"/>
        <v>2007230</v>
      </c>
    </row>
    <row r="18" spans="1:5">
      <c r="A18" s="58" t="s">
        <v>28</v>
      </c>
      <c r="B18" s="8">
        <v>2013</v>
      </c>
      <c r="C18" s="8">
        <v>2014</v>
      </c>
      <c r="D18" s="8">
        <v>2015</v>
      </c>
      <c r="E18" s="8">
        <v>2016</v>
      </c>
    </row>
    <row r="20" spans="1:5">
      <c r="A20" s="6" t="s">
        <v>14</v>
      </c>
      <c r="B20" s="56">
        <f t="shared" ref="B20:E28" si="2">B2/SUM(B$2:B$10)</f>
        <v>0.35242464808590085</v>
      </c>
      <c r="C20" s="56">
        <f t="shared" si="2"/>
        <v>0.36385185601957998</v>
      </c>
      <c r="D20" s="57">
        <f t="shared" si="2"/>
        <v>0.35982398911377755</v>
      </c>
      <c r="E20" s="56">
        <f t="shared" si="2"/>
        <v>0.38635549933497032</v>
      </c>
    </row>
    <row r="21" spans="1:5">
      <c r="A21" t="s">
        <v>15</v>
      </c>
      <c r="B21" s="56">
        <f t="shared" si="2"/>
        <v>0.13575663182414144</v>
      </c>
      <c r="C21" s="56">
        <f t="shared" si="2"/>
        <v>0.13222511358361583</v>
      </c>
      <c r="D21" s="57">
        <f t="shared" si="2"/>
        <v>0.12839175602190425</v>
      </c>
      <c r="E21" s="56">
        <f t="shared" si="2"/>
        <v>0.13189544221578739</v>
      </c>
    </row>
    <row r="22" spans="1:5">
      <c r="A22" s="6" t="s">
        <v>16</v>
      </c>
      <c r="B22" s="56">
        <f t="shared" si="2"/>
        <v>8.2384453123968068E-2</v>
      </c>
      <c r="C22" s="56">
        <f t="shared" si="2"/>
        <v>8.3316782242977505E-2</v>
      </c>
      <c r="D22" s="57">
        <f t="shared" si="2"/>
        <v>7.5915099951268661E-2</v>
      </c>
      <c r="E22" s="56">
        <f t="shared" si="2"/>
        <v>7.3477644686023788E-2</v>
      </c>
    </row>
    <row r="23" spans="1:5">
      <c r="A23" s="6" t="s">
        <v>17</v>
      </c>
      <c r="B23" s="56">
        <f t="shared" si="2"/>
        <v>8.4015453150959971E-2</v>
      </c>
      <c r="C23" s="56">
        <f t="shared" si="2"/>
        <v>7.6385579452266747E-2</v>
      </c>
      <c r="D23" s="57">
        <f t="shared" si="2"/>
        <v>8.1162245294940205E-2</v>
      </c>
      <c r="E23" s="56">
        <f t="shared" si="2"/>
        <v>7.700001268824809E-2</v>
      </c>
    </row>
    <row r="24" spans="1:5">
      <c r="A24" s="6" t="s">
        <v>18</v>
      </c>
      <c r="B24" s="56">
        <f t="shared" si="2"/>
        <v>2.7975096237616029E-2</v>
      </c>
      <c r="C24" s="56">
        <f t="shared" si="2"/>
        <v>2.5873152068417424E-2</v>
      </c>
      <c r="D24" s="57">
        <f t="shared" si="2"/>
        <v>2.7558351874942554E-2</v>
      </c>
      <c r="E24" s="56">
        <f t="shared" si="2"/>
        <v>2.5516618570850903E-2</v>
      </c>
    </row>
    <row r="25" spans="1:5">
      <c r="A25" s="6" t="s">
        <v>19</v>
      </c>
      <c r="B25" s="56">
        <f t="shared" si="2"/>
        <v>8.6448170092628174E-2</v>
      </c>
      <c r="C25" s="56">
        <f t="shared" si="2"/>
        <v>9.1714233468836601E-2</v>
      </c>
      <c r="D25" s="57">
        <f t="shared" si="2"/>
        <v>8.3546207771232089E-2</v>
      </c>
      <c r="E25" s="56">
        <f t="shared" si="2"/>
        <v>9.4931817216408004E-2</v>
      </c>
    </row>
    <row r="26" spans="1:5">
      <c r="A26" s="6" t="s">
        <v>20</v>
      </c>
      <c r="B26" s="56">
        <f t="shared" si="2"/>
        <v>7.8238037562390061E-2</v>
      </c>
      <c r="C26" s="56">
        <f t="shared" si="2"/>
        <v>8.396663525241585E-2</v>
      </c>
      <c r="D26" s="57">
        <f t="shared" si="2"/>
        <v>7.636426067970678E-2</v>
      </c>
      <c r="E26" s="56">
        <f t="shared" si="2"/>
        <v>7.2501201246096297E-2</v>
      </c>
    </row>
    <row r="27" spans="1:5">
      <c r="A27" s="7" t="s">
        <v>21</v>
      </c>
      <c r="B27" s="56">
        <f t="shared" si="2"/>
        <v>3.6625713634298784E-2</v>
      </c>
      <c r="C27" s="56">
        <f t="shared" si="2"/>
        <v>4.0674046671261586E-2</v>
      </c>
      <c r="D27" s="57">
        <f t="shared" si="2"/>
        <v>4.1666738925471111E-2</v>
      </c>
      <c r="E27" s="56">
        <f t="shared" si="2"/>
        <v>4.3225551263004765E-2</v>
      </c>
    </row>
    <row r="28" spans="1:5">
      <c r="A28" s="6" t="s">
        <v>22</v>
      </c>
      <c r="B28" s="56">
        <f t="shared" si="2"/>
        <v>0.11613179628809663</v>
      </c>
      <c r="C28" s="56">
        <f t="shared" si="2"/>
        <v>0.10199260124062848</v>
      </c>
      <c r="D28" s="57">
        <f t="shared" si="2"/>
        <v>0.12557135036675679</v>
      </c>
      <c r="E28" s="56">
        <f t="shared" si="2"/>
        <v>9.5096212778610481E-2</v>
      </c>
    </row>
    <row r="29" spans="1:5">
      <c r="A29" s="6" t="s">
        <v>30</v>
      </c>
      <c r="B29" s="56">
        <f t="shared" ref="B29:E29" si="3">SUM(B20:B28)</f>
        <v>1</v>
      </c>
      <c r="C29" s="56">
        <f t="shared" si="3"/>
        <v>1</v>
      </c>
      <c r="D29" s="57">
        <f t="shared" si="3"/>
        <v>1</v>
      </c>
      <c r="E29" s="56">
        <f t="shared" si="3"/>
        <v>0.99999999999999989</v>
      </c>
    </row>
  </sheetData>
  <sheetProtection formatCells="0" formatColumns="0" formatRows="0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selection activeCell="B15" sqref="B15"/>
    </sheetView>
  </sheetViews>
  <sheetFormatPr defaultColWidth="11" defaultRowHeight="15.75"/>
  <cols>
    <col min="1" max="1" width="37.25" customWidth="1"/>
    <col min="2" max="2" width="14.25" bestFit="1" customWidth="1"/>
    <col min="3" max="5" width="14" bestFit="1" customWidth="1"/>
    <col min="6" max="6" width="13.5" bestFit="1" customWidth="1"/>
    <col min="7" max="7" width="30.25" customWidth="1"/>
    <col min="8" max="10" width="13.5" bestFit="1" customWidth="1"/>
    <col min="11" max="13" width="12.5" bestFit="1" customWidth="1"/>
  </cols>
  <sheetData>
    <row r="1" spans="1:5">
      <c r="A1" s="25" t="s">
        <v>131</v>
      </c>
      <c r="B1" s="8">
        <v>2013</v>
      </c>
      <c r="C1" s="8">
        <v>2014</v>
      </c>
      <c r="D1" s="8">
        <v>2015</v>
      </c>
      <c r="E1" s="8">
        <v>2016</v>
      </c>
    </row>
    <row r="2" spans="1:5">
      <c r="A2" s="24" t="s">
        <v>37</v>
      </c>
      <c r="B2" s="55">
        <f>B3+B4</f>
        <v>1961174</v>
      </c>
      <c r="C2" s="55">
        <f t="shared" ref="C2:E2" si="0">C3+C4</f>
        <v>2057999</v>
      </c>
      <c r="D2" s="55">
        <f t="shared" si="0"/>
        <v>1923446</v>
      </c>
      <c r="E2" s="55">
        <f t="shared" si="0"/>
        <v>1950400</v>
      </c>
    </row>
    <row r="3" spans="1:5">
      <c r="A3" s="24" t="s">
        <v>25</v>
      </c>
      <c r="B3" s="55">
        <f>Expenses!B16</f>
        <v>1917219</v>
      </c>
      <c r="C3" s="55">
        <f>Expenses!C16</f>
        <v>1955046</v>
      </c>
      <c r="D3" s="55">
        <f>Expenses!D16</f>
        <v>1923825</v>
      </c>
      <c r="E3" s="55">
        <f>Expenses!E16</f>
        <v>2007230</v>
      </c>
    </row>
    <row r="4" spans="1:5">
      <c r="A4" s="24" t="s">
        <v>31</v>
      </c>
      <c r="B4" s="44">
        <v>43955</v>
      </c>
      <c r="C4" s="44">
        <v>102953</v>
      </c>
      <c r="D4" s="44">
        <v>-379</v>
      </c>
      <c r="E4" s="51">
        <v>-56830</v>
      </c>
    </row>
    <row r="5" spans="1:5">
      <c r="A5" s="24"/>
      <c r="B5" s="45"/>
      <c r="C5" s="45"/>
      <c r="D5" s="45"/>
      <c r="E5" s="60"/>
    </row>
    <row r="6" spans="1:5">
      <c r="A6" s="10"/>
      <c r="B6" s="8">
        <v>2013</v>
      </c>
      <c r="C6" s="8">
        <v>2014</v>
      </c>
      <c r="D6" s="8">
        <v>2015</v>
      </c>
      <c r="E6" s="8">
        <v>2016</v>
      </c>
    </row>
    <row r="7" spans="1:5">
      <c r="A7" s="10" t="s">
        <v>38</v>
      </c>
      <c r="B7" s="44">
        <v>729925</v>
      </c>
      <c r="C7" s="44">
        <v>731848</v>
      </c>
      <c r="D7" s="44">
        <v>752027</v>
      </c>
      <c r="E7" s="51">
        <v>766307</v>
      </c>
    </row>
    <row r="8" spans="1:5">
      <c r="A8" s="10" t="s">
        <v>105</v>
      </c>
      <c r="B8" s="60">
        <f>B9-B7</f>
        <v>720206</v>
      </c>
      <c r="C8" s="60">
        <f t="shared" ref="C8:E8" si="1">C9-C7</f>
        <v>703361</v>
      </c>
      <c r="D8" s="60">
        <f t="shared" si="1"/>
        <v>719776</v>
      </c>
      <c r="E8" s="60">
        <f t="shared" si="1"/>
        <v>722919</v>
      </c>
    </row>
    <row r="9" spans="1:5">
      <c r="A9" s="10" t="s">
        <v>39</v>
      </c>
      <c r="B9" s="44">
        <v>1450131</v>
      </c>
      <c r="C9" s="44">
        <v>1435209</v>
      </c>
      <c r="D9" s="44">
        <v>1471803</v>
      </c>
      <c r="E9" s="51">
        <v>1489226</v>
      </c>
    </row>
    <row r="10" spans="1:5">
      <c r="A10" s="10" t="s">
        <v>132</v>
      </c>
      <c r="B10" s="51">
        <v>370382</v>
      </c>
      <c r="C10" s="44">
        <v>392293</v>
      </c>
      <c r="D10" s="44">
        <v>399039</v>
      </c>
      <c r="E10" s="51">
        <v>411503</v>
      </c>
    </row>
    <row r="11" spans="1:5">
      <c r="A11" s="10" t="s">
        <v>133</v>
      </c>
      <c r="B11" s="51"/>
      <c r="C11" s="51"/>
      <c r="D11" s="44"/>
      <c r="E11" s="51"/>
    </row>
    <row r="12" spans="1:5">
      <c r="A12" s="10" t="s">
        <v>134</v>
      </c>
      <c r="B12" s="44">
        <v>11122</v>
      </c>
      <c r="C12" s="44">
        <v>16116</v>
      </c>
      <c r="D12" s="44">
        <v>14029</v>
      </c>
      <c r="E12" s="51">
        <v>10078</v>
      </c>
    </row>
    <row r="13" spans="1:5">
      <c r="A13" s="10" t="s">
        <v>135</v>
      </c>
      <c r="B13" s="45">
        <f>B14-B9-B10-B11-B12</f>
        <v>-1685486</v>
      </c>
      <c r="C13" s="45">
        <f t="shared" ref="C13:E13" si="2">C14-C9-C10-C11-C12</f>
        <v>-1644669</v>
      </c>
      <c r="D13" s="45">
        <f t="shared" si="2"/>
        <v>-1726542</v>
      </c>
      <c r="E13" s="45">
        <f t="shared" si="2"/>
        <v>-1845719</v>
      </c>
    </row>
    <row r="14" spans="1:5">
      <c r="A14" s="10" t="s">
        <v>32</v>
      </c>
      <c r="B14" s="44">
        <v>146149</v>
      </c>
      <c r="C14" s="44">
        <v>198949</v>
      </c>
      <c r="D14" s="44">
        <v>158329</v>
      </c>
      <c r="E14" s="44">
        <v>65088</v>
      </c>
    </row>
    <row r="15" spans="1:5">
      <c r="A15" s="11"/>
      <c r="B15" s="15"/>
      <c r="C15" s="15"/>
      <c r="D15" s="15"/>
      <c r="E15" s="15"/>
    </row>
    <row r="16" spans="1:5">
      <c r="A16" s="11"/>
      <c r="B16" s="15"/>
      <c r="C16" s="15"/>
      <c r="D16" s="15"/>
      <c r="E16" s="15"/>
    </row>
    <row r="17" spans="1:5">
      <c r="A17" s="12" t="s">
        <v>45</v>
      </c>
      <c r="B17" s="8">
        <v>2013</v>
      </c>
      <c r="C17" s="8">
        <v>2014</v>
      </c>
      <c r="D17" s="8">
        <v>2015</v>
      </c>
      <c r="E17" s="8">
        <v>2016</v>
      </c>
    </row>
    <row r="18" spans="1:5">
      <c r="A18" s="10" t="s">
        <v>38</v>
      </c>
      <c r="B18" s="19">
        <f>B7/B$14</f>
        <v>4.9943892876448013</v>
      </c>
      <c r="C18" s="19">
        <f t="shared" ref="C18:E18" si="3">C7/C$14</f>
        <v>3.6785708900270926</v>
      </c>
      <c r="D18" s="19">
        <f t="shared" si="3"/>
        <v>4.7497742043466449</v>
      </c>
      <c r="E18" s="19">
        <f t="shared" si="3"/>
        <v>11.773399090462144</v>
      </c>
    </row>
    <row r="19" spans="1:5">
      <c r="A19" s="10" t="s">
        <v>105</v>
      </c>
      <c r="B19" s="19">
        <f t="shared" ref="B19:E19" si="4">B8/B$14</f>
        <v>4.9278886615714104</v>
      </c>
      <c r="C19" s="19">
        <f t="shared" si="4"/>
        <v>3.5353834399770796</v>
      </c>
      <c r="D19" s="19">
        <f t="shared" si="4"/>
        <v>4.5460781031901929</v>
      </c>
      <c r="E19" s="19">
        <f t="shared" si="4"/>
        <v>11.106793879056047</v>
      </c>
    </row>
    <row r="20" spans="1:5">
      <c r="A20" s="10" t="s">
        <v>39</v>
      </c>
      <c r="B20" s="19">
        <f t="shared" ref="B20:E20" si="5">B9/B$14</f>
        <v>9.9222779492162108</v>
      </c>
      <c r="C20" s="19">
        <f t="shared" si="5"/>
        <v>7.2139543300041717</v>
      </c>
      <c r="D20" s="19">
        <f t="shared" si="5"/>
        <v>9.2958523075368387</v>
      </c>
      <c r="E20" s="19">
        <f t="shared" si="5"/>
        <v>22.880192969518191</v>
      </c>
    </row>
    <row r="21" spans="1:5">
      <c r="A21" s="10" t="s">
        <v>132</v>
      </c>
      <c r="B21" s="19">
        <f t="shared" ref="B21:E21" si="6">B10/B$14</f>
        <v>2.5342766628577684</v>
      </c>
      <c r="C21" s="19">
        <f t="shared" si="6"/>
        <v>1.9718269506255373</v>
      </c>
      <c r="D21" s="19">
        <f t="shared" si="6"/>
        <v>2.5203152928395935</v>
      </c>
      <c r="E21" s="19">
        <f t="shared" si="6"/>
        <v>6.3222560226155355</v>
      </c>
    </row>
    <row r="22" spans="1:5">
      <c r="A22" s="10" t="s">
        <v>133</v>
      </c>
      <c r="B22" s="19">
        <f t="shared" ref="B22:E22" si="7">B11/B$14</f>
        <v>0</v>
      </c>
      <c r="C22" s="19">
        <f t="shared" si="7"/>
        <v>0</v>
      </c>
      <c r="D22" s="19">
        <f t="shared" si="7"/>
        <v>0</v>
      </c>
      <c r="E22" s="19">
        <f t="shared" si="7"/>
        <v>0</v>
      </c>
    </row>
    <row r="23" spans="1:5">
      <c r="A23" s="10" t="s">
        <v>134</v>
      </c>
      <c r="B23" s="19">
        <f t="shared" ref="B23:E23" si="8">B12/B$14</f>
        <v>7.6100418066493786E-2</v>
      </c>
      <c r="C23" s="19">
        <f t="shared" si="8"/>
        <v>8.100568487401294E-2</v>
      </c>
      <c r="D23" s="19">
        <f t="shared" si="8"/>
        <v>8.8606635550025584E-2</v>
      </c>
      <c r="E23" s="19">
        <f t="shared" si="8"/>
        <v>0.15483652900688299</v>
      </c>
    </row>
    <row r="24" spans="1:5">
      <c r="A24" s="10" t="s">
        <v>135</v>
      </c>
      <c r="B24" s="19">
        <f t="shared" ref="B24:E24" si="9">B13/B$14</f>
        <v>-11.532655030140473</v>
      </c>
      <c r="C24" s="19">
        <f t="shared" si="9"/>
        <v>-8.2667869655037229</v>
      </c>
      <c r="D24" s="19">
        <f t="shared" si="9"/>
        <v>-10.904774235926457</v>
      </c>
      <c r="E24" s="19">
        <f t="shared" si="9"/>
        <v>-28.357285521140611</v>
      </c>
    </row>
    <row r="25" spans="1:5">
      <c r="A25" s="10" t="s">
        <v>32</v>
      </c>
      <c r="B25" s="19">
        <f t="shared" ref="B25:E25" si="10">B14/B$14</f>
        <v>1</v>
      </c>
      <c r="C25" s="19">
        <f t="shared" si="10"/>
        <v>1</v>
      </c>
      <c r="D25" s="19">
        <f t="shared" si="10"/>
        <v>1</v>
      </c>
      <c r="E25" s="19">
        <f t="shared" si="10"/>
        <v>1</v>
      </c>
    </row>
    <row r="26" spans="1:5">
      <c r="A26" s="10"/>
    </row>
    <row r="27" spans="1:5">
      <c r="A27" s="13" t="s">
        <v>33</v>
      </c>
      <c r="B27" s="68" t="s">
        <v>136</v>
      </c>
      <c r="C27" s="68" t="s">
        <v>137</v>
      </c>
      <c r="D27" s="68" t="s">
        <v>138</v>
      </c>
      <c r="E27" s="68" t="s">
        <v>139</v>
      </c>
    </row>
    <row r="28" spans="1:5">
      <c r="A28" s="11" t="s">
        <v>34</v>
      </c>
      <c r="B28" s="17">
        <f t="shared" ref="B28:E29" si="11">B10</f>
        <v>370382</v>
      </c>
      <c r="C28" s="17">
        <f t="shared" si="11"/>
        <v>392293</v>
      </c>
      <c r="D28" s="17">
        <f t="shared" si="11"/>
        <v>399039</v>
      </c>
      <c r="E28" s="17">
        <f t="shared" si="11"/>
        <v>411503</v>
      </c>
    </row>
    <row r="29" spans="1:5">
      <c r="A29" s="11" t="s">
        <v>41</v>
      </c>
      <c r="B29" s="17">
        <f t="shared" si="11"/>
        <v>0</v>
      </c>
      <c r="C29" s="17">
        <f t="shared" si="11"/>
        <v>0</v>
      </c>
      <c r="D29" s="17">
        <f t="shared" si="11"/>
        <v>0</v>
      </c>
      <c r="E29" s="17">
        <f t="shared" si="11"/>
        <v>0</v>
      </c>
    </row>
    <row r="30" spans="1:5">
      <c r="A30" s="11" t="s">
        <v>29</v>
      </c>
      <c r="B30" s="17">
        <f t="shared" ref="B30:E30" si="12">SUM(B28:B29)</f>
        <v>370382</v>
      </c>
      <c r="C30" s="17">
        <f t="shared" si="12"/>
        <v>392293</v>
      </c>
      <c r="D30" s="17">
        <f t="shared" si="12"/>
        <v>399039</v>
      </c>
      <c r="E30" s="17">
        <f t="shared" si="12"/>
        <v>411503</v>
      </c>
    </row>
    <row r="31" spans="1:5">
      <c r="A31" s="11"/>
    </row>
    <row r="32" spans="1:5">
      <c r="A32" s="13" t="s">
        <v>86</v>
      </c>
      <c r="B32" s="8" t="s">
        <v>46</v>
      </c>
      <c r="C32" s="8" t="s">
        <v>107</v>
      </c>
      <c r="D32" s="8" t="s">
        <v>119</v>
      </c>
      <c r="E32" s="8" t="s">
        <v>120</v>
      </c>
    </row>
    <row r="33" spans="1:5">
      <c r="A33" s="11" t="s">
        <v>35</v>
      </c>
      <c r="B33" s="17">
        <f t="shared" ref="B33:D34" si="13">C7-B7</f>
        <v>1923</v>
      </c>
      <c r="C33" s="17">
        <f t="shared" si="13"/>
        <v>20179</v>
      </c>
      <c r="D33" s="17">
        <f t="shared" si="13"/>
        <v>14280</v>
      </c>
      <c r="E33" s="17">
        <f>E7-B7</f>
        <v>36382</v>
      </c>
    </row>
    <row r="34" spans="1:5">
      <c r="A34" t="s">
        <v>105</v>
      </c>
      <c r="B34" s="17">
        <f t="shared" si="13"/>
        <v>-16845</v>
      </c>
      <c r="C34" s="17">
        <f t="shared" si="13"/>
        <v>16415</v>
      </c>
      <c r="D34" s="17">
        <f t="shared" si="13"/>
        <v>3143</v>
      </c>
      <c r="E34" s="17">
        <f>E8-B8</f>
        <v>2713</v>
      </c>
    </row>
    <row r="35" spans="1:5">
      <c r="A35" s="10" t="s">
        <v>132</v>
      </c>
      <c r="B35" s="17">
        <f>C10-B10</f>
        <v>21911</v>
      </c>
      <c r="C35" s="17">
        <f t="shared" ref="C35:D35" si="14">D10-C10</f>
        <v>6746</v>
      </c>
      <c r="D35" s="17">
        <f t="shared" si="14"/>
        <v>12464</v>
      </c>
      <c r="E35" s="17">
        <f>E10-B10</f>
        <v>41121</v>
      </c>
    </row>
    <row r="36" spans="1:5">
      <c r="A36" s="11"/>
      <c r="B36" s="17"/>
      <c r="C36" s="17"/>
      <c r="D36" s="17"/>
      <c r="E36" s="17"/>
    </row>
    <row r="37" spans="1:5">
      <c r="A37" s="11"/>
      <c r="B37" s="15"/>
      <c r="C37" s="15"/>
      <c r="D37" s="15"/>
      <c r="E37" s="15"/>
    </row>
    <row r="38" spans="1:5">
      <c r="A38" s="14" t="s">
        <v>36</v>
      </c>
      <c r="B38" s="8" t="s">
        <v>46</v>
      </c>
      <c r="C38" s="8" t="s">
        <v>107</v>
      </c>
      <c r="D38" s="8" t="s">
        <v>119</v>
      </c>
      <c r="E38" s="8" t="s">
        <v>120</v>
      </c>
    </row>
    <row r="39" spans="1:5">
      <c r="A39" s="11" t="s">
        <v>35</v>
      </c>
      <c r="B39" s="19">
        <f>B33/B7</f>
        <v>2.6345172449224233E-3</v>
      </c>
      <c r="C39" s="19">
        <f t="shared" ref="C39:E39" si="15">C33/C7</f>
        <v>2.7572665362206358E-2</v>
      </c>
      <c r="D39" s="19">
        <f t="shared" si="15"/>
        <v>1.8988679927715361E-2</v>
      </c>
      <c r="E39" s="19">
        <f t="shared" si="15"/>
        <v>4.7477055540403518E-2</v>
      </c>
    </row>
    <row r="40" spans="1:5">
      <c r="A40" s="11" t="s">
        <v>105</v>
      </c>
      <c r="B40" s="19">
        <f t="shared" ref="B40:E40" si="16">B34/B8</f>
        <v>-2.3389141440087975E-2</v>
      </c>
      <c r="C40" s="19">
        <f t="shared" si="16"/>
        <v>2.3337944526352756E-2</v>
      </c>
      <c r="D40" s="19">
        <f t="shared" si="16"/>
        <v>4.3666362868447963E-3</v>
      </c>
      <c r="E40" s="19">
        <f t="shared" si="16"/>
        <v>3.7528409130206841E-3</v>
      </c>
    </row>
    <row r="41" spans="1:5">
      <c r="A41" s="11" t="s">
        <v>106</v>
      </c>
      <c r="B41" s="19">
        <f>B35/B10</f>
        <v>5.9157842443747263E-2</v>
      </c>
      <c r="C41" s="19">
        <f t="shared" ref="C41:E41" si="17">C35/C10</f>
        <v>1.719633029393846E-2</v>
      </c>
      <c r="D41" s="19">
        <f t="shared" si="17"/>
        <v>3.1235042188858732E-2</v>
      </c>
      <c r="E41" s="19">
        <f t="shared" si="17"/>
        <v>9.9928797602933633E-2</v>
      </c>
    </row>
    <row r="42" spans="1:5">
      <c r="A42" s="11"/>
      <c r="B42" s="3"/>
      <c r="C42" s="3"/>
      <c r="D42" s="3"/>
      <c r="E42" s="3"/>
    </row>
    <row r="43" spans="1:5">
      <c r="B43" s="68" t="s">
        <v>136</v>
      </c>
      <c r="C43" s="68" t="s">
        <v>137</v>
      </c>
      <c r="D43" s="68" t="s">
        <v>138</v>
      </c>
      <c r="E43" s="68" t="s">
        <v>139</v>
      </c>
    </row>
    <row r="44" spans="1:5">
      <c r="A44" s="11" t="s">
        <v>132</v>
      </c>
      <c r="B44" s="60">
        <f>B28</f>
        <v>370382</v>
      </c>
      <c r="C44" s="60">
        <f t="shared" ref="C44:E44" si="18">C28</f>
        <v>392293</v>
      </c>
      <c r="D44" s="60">
        <f t="shared" si="18"/>
        <v>399039</v>
      </c>
      <c r="E44" s="60">
        <f t="shared" si="18"/>
        <v>411503</v>
      </c>
    </row>
    <row r="45" spans="1:5">
      <c r="A45" s="11" t="s">
        <v>140</v>
      </c>
      <c r="B45" s="45">
        <f>B7</f>
        <v>729925</v>
      </c>
      <c r="C45" s="45">
        <f t="shared" ref="C45:E45" si="19">C7</f>
        <v>731848</v>
      </c>
      <c r="D45" s="45">
        <f t="shared" si="19"/>
        <v>752027</v>
      </c>
      <c r="E45" s="45">
        <f t="shared" si="19"/>
        <v>766307</v>
      </c>
    </row>
  </sheetData>
  <sheetProtection formatCells="0" formatColumns="0" formatRows="0"/>
  <pageMargins left="0.7" right="0.7" top="0.75" bottom="0.75" header="0.3" footer="0.3"/>
  <pageSetup orientation="portrait" horizontalDpi="0" verticalDpi="0"/>
  <ignoredErrors>
    <ignoredError sqref="B43:E43 B27:E2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6" sqref="B6"/>
    </sheetView>
  </sheetViews>
  <sheetFormatPr defaultColWidth="11" defaultRowHeight="15.75"/>
  <cols>
    <col min="1" max="1" width="30" customWidth="1"/>
    <col min="2" max="5" width="14" bestFit="1" customWidth="1"/>
    <col min="6" max="7" width="13.5" bestFit="1" customWidth="1"/>
  </cols>
  <sheetData>
    <row r="1" spans="1:5">
      <c r="B1" s="8">
        <v>2013</v>
      </c>
      <c r="C1" s="8">
        <v>2014</v>
      </c>
      <c r="D1" s="8">
        <v>2015</v>
      </c>
      <c r="E1" s="8">
        <v>2016</v>
      </c>
    </row>
    <row r="2" spans="1:5">
      <c r="A2" s="11" t="s">
        <v>145</v>
      </c>
      <c r="B2" s="16">
        <v>-293488</v>
      </c>
      <c r="C2" s="16">
        <v>-321369</v>
      </c>
      <c r="D2" s="16">
        <v>-256769</v>
      </c>
      <c r="E2" s="16">
        <v>-348832</v>
      </c>
    </row>
    <row r="3" spans="1:5" ht="30">
      <c r="A3" s="11" t="s">
        <v>47</v>
      </c>
      <c r="B3" s="16">
        <v>532179</v>
      </c>
      <c r="C3" s="16">
        <v>577382</v>
      </c>
      <c r="D3" s="16">
        <v>562058</v>
      </c>
      <c r="E3" s="16">
        <v>589807</v>
      </c>
    </row>
    <row r="4" spans="1:5">
      <c r="A4" s="11" t="s">
        <v>141</v>
      </c>
      <c r="B4" s="16"/>
      <c r="C4" s="16"/>
      <c r="D4" s="16"/>
      <c r="E4" s="16"/>
    </row>
    <row r="5" spans="1:5">
      <c r="A5" s="11" t="s">
        <v>48</v>
      </c>
      <c r="B5" s="16">
        <v>-38164</v>
      </c>
      <c r="C5" s="16">
        <v>-40821</v>
      </c>
      <c r="D5" s="16">
        <v>-39599</v>
      </c>
      <c r="E5" s="16">
        <v>-38723</v>
      </c>
    </row>
    <row r="6" spans="1:5">
      <c r="A6" s="11" t="s">
        <v>49</v>
      </c>
      <c r="B6" s="53">
        <f t="shared" ref="B6:D6" si="0">B2+B3+B4+B5</f>
        <v>200527</v>
      </c>
      <c r="C6" s="53">
        <f t="shared" si="0"/>
        <v>215192</v>
      </c>
      <c r="D6" s="53">
        <f t="shared" si="0"/>
        <v>265690</v>
      </c>
      <c r="E6" s="53">
        <f>E2+E3+E4+E5</f>
        <v>202252</v>
      </c>
    </row>
    <row r="7" spans="1:5">
      <c r="A7" s="11"/>
      <c r="B7" s="17"/>
      <c r="C7" s="17"/>
      <c r="D7" s="17"/>
      <c r="E7" s="17"/>
    </row>
    <row r="8" spans="1:5" ht="30">
      <c r="A8" s="11" t="s">
        <v>50</v>
      </c>
      <c r="B8" s="8">
        <v>2013</v>
      </c>
      <c r="C8" s="8">
        <v>2014</v>
      </c>
      <c r="D8" s="8">
        <v>2015</v>
      </c>
      <c r="E8" s="8">
        <v>2016</v>
      </c>
    </row>
    <row r="9" spans="1:5">
      <c r="A9" s="11" t="s">
        <v>31</v>
      </c>
      <c r="B9" s="61">
        <f>Revenue!B4</f>
        <v>43955</v>
      </c>
      <c r="C9" s="61">
        <f>Revenue!C4</f>
        <v>102953</v>
      </c>
      <c r="D9" s="61">
        <f>Revenue!D4</f>
        <v>-379</v>
      </c>
      <c r="E9" s="61">
        <f>Revenue!E4</f>
        <v>-56830</v>
      </c>
    </row>
    <row r="10" spans="1:5">
      <c r="A10" s="11" t="s">
        <v>51</v>
      </c>
      <c r="B10" s="61">
        <f>Expenses!B11</f>
        <v>135846</v>
      </c>
      <c r="C10" s="61">
        <f>Expenses!C11</f>
        <v>148356</v>
      </c>
      <c r="D10" s="61">
        <f>Expenses!D11</f>
        <v>157751</v>
      </c>
      <c r="E10" s="61">
        <f>Expenses!E11</f>
        <v>161889</v>
      </c>
    </row>
    <row r="11" spans="1:5">
      <c r="A11" s="11" t="s">
        <v>52</v>
      </c>
      <c r="B11" s="61">
        <f t="shared" ref="B11:E11" si="1">B9+B10</f>
        <v>179801</v>
      </c>
      <c r="C11" s="61">
        <f t="shared" si="1"/>
        <v>251309</v>
      </c>
      <c r="D11" s="61">
        <f t="shared" si="1"/>
        <v>157372</v>
      </c>
      <c r="E11" s="61">
        <f t="shared" si="1"/>
        <v>105059</v>
      </c>
    </row>
    <row r="13" spans="1:5">
      <c r="A13" s="11"/>
    </row>
  </sheetData>
  <sheetProtection formatCells="0" formatColumns="0" formatRows="0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13" sqref="B13"/>
    </sheetView>
  </sheetViews>
  <sheetFormatPr defaultColWidth="11" defaultRowHeight="15.75"/>
  <cols>
    <col min="1" max="1" width="32.5" customWidth="1"/>
    <col min="2" max="5" width="13.5" bestFit="1" customWidth="1"/>
  </cols>
  <sheetData>
    <row r="1" spans="1:5">
      <c r="B1" s="8">
        <v>2013</v>
      </c>
      <c r="C1" s="8">
        <v>2014</v>
      </c>
      <c r="D1" s="8">
        <v>2015</v>
      </c>
      <c r="E1" s="8">
        <v>2016</v>
      </c>
    </row>
    <row r="2" spans="1:5">
      <c r="A2" t="s">
        <v>13</v>
      </c>
      <c r="B2" s="17">
        <f>'Net Position'!B39</f>
        <v>2200495</v>
      </c>
      <c r="C2" s="17">
        <f>'Net Position'!C39</f>
        <v>2517506</v>
      </c>
      <c r="D2" s="17">
        <f>'Net Position'!D39</f>
        <v>2610351</v>
      </c>
      <c r="E2" s="17">
        <f>'Net Position'!E39</f>
        <v>2572308</v>
      </c>
    </row>
    <row r="3" spans="1:5">
      <c r="A3" t="s">
        <v>2</v>
      </c>
      <c r="B3" s="17">
        <f>'Net Position'!B9</f>
        <v>942009</v>
      </c>
      <c r="C3" s="17">
        <f>'Net Position'!C9</f>
        <v>948958</v>
      </c>
      <c r="D3" s="17">
        <f>'Net Position'!D9</f>
        <v>995638</v>
      </c>
      <c r="E3" s="17">
        <f>'Net Position'!E9</f>
        <v>1115743</v>
      </c>
    </row>
    <row r="4" spans="1:5">
      <c r="A4" s="18" t="s">
        <v>53</v>
      </c>
      <c r="B4" s="19">
        <f t="shared" ref="B4:E4" si="0">B2/B3</f>
        <v>2.3359596352051839</v>
      </c>
      <c r="C4" s="19">
        <f t="shared" si="0"/>
        <v>2.6529161459200514</v>
      </c>
      <c r="D4" s="19">
        <f t="shared" si="0"/>
        <v>2.6217872359230965</v>
      </c>
      <c r="E4" s="19">
        <f t="shared" si="0"/>
        <v>2.3054664022091109</v>
      </c>
    </row>
    <row r="5" spans="1:5">
      <c r="B5" s="17"/>
      <c r="C5" s="17"/>
      <c r="D5" s="17"/>
      <c r="E5" s="17"/>
    </row>
    <row r="6" spans="1:5">
      <c r="B6" s="17"/>
      <c r="C6" s="17"/>
      <c r="D6" s="17"/>
      <c r="E6" s="17"/>
    </row>
    <row r="7" spans="1:5">
      <c r="A7" t="s">
        <v>13</v>
      </c>
      <c r="B7" s="17">
        <f>'Net Position'!B39</f>
        <v>2200495</v>
      </c>
      <c r="C7" s="17">
        <f>'Net Position'!C39</f>
        <v>2517506</v>
      </c>
      <c r="D7" s="17">
        <f>'Net Position'!D39</f>
        <v>2610351</v>
      </c>
      <c r="E7" s="17">
        <f>'Net Position'!E39</f>
        <v>2572308</v>
      </c>
    </row>
    <row r="8" spans="1:5">
      <c r="A8" t="s">
        <v>25</v>
      </c>
      <c r="B8" s="17">
        <f>Expenses!B16</f>
        <v>1917219</v>
      </c>
      <c r="C8" s="17">
        <f>Expenses!C16</f>
        <v>1955046</v>
      </c>
      <c r="D8" s="17">
        <f>Expenses!D16</f>
        <v>1923825</v>
      </c>
      <c r="E8" s="17">
        <f>Expenses!E16</f>
        <v>2007230</v>
      </c>
    </row>
    <row r="9" spans="1:5">
      <c r="A9" s="18" t="s">
        <v>54</v>
      </c>
      <c r="B9" s="20">
        <f t="shared" ref="B9:E9" si="1">B7/B8</f>
        <v>1.1477535951813538</v>
      </c>
      <c r="C9" s="20">
        <f t="shared" si="1"/>
        <v>1.2876965554774671</v>
      </c>
      <c r="D9" s="20">
        <f t="shared" si="1"/>
        <v>1.3568547035203307</v>
      </c>
      <c r="E9" s="20">
        <f t="shared" si="1"/>
        <v>1.2815213004986972</v>
      </c>
    </row>
    <row r="10" spans="1:5">
      <c r="B10" s="17"/>
      <c r="C10" s="17"/>
      <c r="D10" s="17"/>
      <c r="E10" s="17"/>
    </row>
    <row r="11" spans="1:5">
      <c r="B11" s="17"/>
      <c r="C11" s="17"/>
      <c r="D11" s="17"/>
      <c r="E11" s="17"/>
    </row>
    <row r="12" spans="1:5">
      <c r="A12" t="s">
        <v>31</v>
      </c>
      <c r="B12" s="17">
        <f>Revenue!B4</f>
        <v>43955</v>
      </c>
      <c r="C12" s="17">
        <f>Revenue!C4</f>
        <v>102953</v>
      </c>
      <c r="D12" s="17">
        <f>Revenue!D4</f>
        <v>-379</v>
      </c>
      <c r="E12" s="17">
        <f>Revenue!E4</f>
        <v>-56830</v>
      </c>
    </row>
    <row r="13" spans="1:5">
      <c r="A13" t="s">
        <v>32</v>
      </c>
      <c r="B13" s="17">
        <f>Revenue!B2</f>
        <v>1961174</v>
      </c>
      <c r="C13" s="17">
        <f>Revenue!C2</f>
        <v>2057999</v>
      </c>
      <c r="D13" s="17">
        <f>Revenue!D2</f>
        <v>1923446</v>
      </c>
      <c r="E13" s="17">
        <f>Revenue!E2</f>
        <v>1950400</v>
      </c>
    </row>
    <row r="14" spans="1:5">
      <c r="A14" s="18" t="s">
        <v>55</v>
      </c>
      <c r="B14" s="21">
        <f t="shared" ref="B14:E14" si="2">B12/B13</f>
        <v>2.2412595720726462E-2</v>
      </c>
      <c r="C14" s="21">
        <f t="shared" si="2"/>
        <v>5.002577746636417E-2</v>
      </c>
      <c r="D14" s="21">
        <f t="shared" si="2"/>
        <v>-1.9704218366411118E-4</v>
      </c>
      <c r="E14" s="21">
        <f t="shared" si="2"/>
        <v>-2.9137612797374899E-2</v>
      </c>
    </row>
    <row r="17" spans="1:5">
      <c r="A17" s="18" t="s">
        <v>56</v>
      </c>
      <c r="B17" s="21" t="str">
        <f t="shared" ref="B17:E17" si="3">IF(B4&lt;0,"0",IF(B4&lt;=0.29,"1",IF(B4&lt;=0.59,"2",IF(B4&lt;=0.99,"3",IF(B4&lt;=2.5,"4","5")))))</f>
        <v>4</v>
      </c>
      <c r="C17" s="21" t="str">
        <f t="shared" si="3"/>
        <v>5</v>
      </c>
      <c r="D17" s="21" t="str">
        <f t="shared" si="3"/>
        <v>5</v>
      </c>
      <c r="E17" s="21" t="str">
        <f t="shared" si="3"/>
        <v>4</v>
      </c>
    </row>
    <row r="18" spans="1:5">
      <c r="A18" s="18" t="s">
        <v>57</v>
      </c>
      <c r="B18" s="21" t="str">
        <f t="shared" ref="B18:E18" si="4">IF(B9&lt;-0.1,"0",IF(B9&lt;=0.049,"1",IF(B9&lt;=0.099,"2",IF(B9&lt;=0.249,"3",IF(B9&lt;=0.49,"4","5")))))</f>
        <v>5</v>
      </c>
      <c r="C18" s="21" t="str">
        <f t="shared" si="4"/>
        <v>5</v>
      </c>
      <c r="D18" s="21" t="str">
        <f t="shared" si="4"/>
        <v>5</v>
      </c>
      <c r="E18" s="21" t="str">
        <f t="shared" si="4"/>
        <v>5</v>
      </c>
    </row>
    <row r="19" spans="1:5">
      <c r="A19" s="18" t="s">
        <v>58</v>
      </c>
      <c r="B19" s="21" t="str">
        <f t="shared" ref="B19:E19" si="5">IF(B14&lt;-0.05,"0",IF(B14&lt;=0,"1",IF(B14&lt;=0.009,"2",IF(B14&lt;=0.029,"3",IF(B14&lt;=0.049,"4","5")))))</f>
        <v>3</v>
      </c>
      <c r="C19" s="21" t="str">
        <f t="shared" si="5"/>
        <v>5</v>
      </c>
      <c r="D19" s="21" t="str">
        <f t="shared" si="5"/>
        <v>1</v>
      </c>
      <c r="E19" s="21" t="str">
        <f t="shared" si="5"/>
        <v>1</v>
      </c>
    </row>
    <row r="20" spans="1:5">
      <c r="A20" s="21"/>
      <c r="B20" s="21"/>
      <c r="C20" s="21"/>
      <c r="D20" s="21"/>
      <c r="E20" s="21"/>
    </row>
    <row r="21" spans="1:5">
      <c r="A21" s="18" t="s">
        <v>59</v>
      </c>
      <c r="B21" s="22">
        <f t="shared" ref="B21:E21" si="6">0.3*B17+0.5*B18+0.2*B19</f>
        <v>4.3000000000000007</v>
      </c>
      <c r="C21" s="22">
        <f t="shared" si="6"/>
        <v>5</v>
      </c>
      <c r="D21" s="22">
        <f t="shared" si="6"/>
        <v>4.2</v>
      </c>
      <c r="E21" s="22">
        <f t="shared" si="6"/>
        <v>3.9000000000000004</v>
      </c>
    </row>
  </sheetData>
  <sheetProtection formatCells="0" formatColumns="0" formatRows="0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6" workbookViewId="0">
      <selection activeCell="I13" sqref="I13"/>
    </sheetView>
  </sheetViews>
  <sheetFormatPr defaultColWidth="11" defaultRowHeight="15.75"/>
  <cols>
    <col min="1" max="1" width="26" customWidth="1"/>
    <col min="2" max="7" width="13.5" bestFit="1" customWidth="1"/>
  </cols>
  <sheetData>
    <row r="1" spans="1:8">
      <c r="A1" s="39" t="s">
        <v>60</v>
      </c>
      <c r="B1" s="40" t="s">
        <v>61</v>
      </c>
      <c r="C1" s="40" t="s">
        <v>62</v>
      </c>
      <c r="D1" s="40" t="s">
        <v>63</v>
      </c>
      <c r="E1" s="40" t="s">
        <v>64</v>
      </c>
      <c r="F1" s="40" t="s">
        <v>65</v>
      </c>
      <c r="G1" s="40"/>
      <c r="H1" s="41" t="s">
        <v>66</v>
      </c>
    </row>
    <row r="2" spans="1:8">
      <c r="A2" s="42" t="s">
        <v>53</v>
      </c>
      <c r="B2" s="40">
        <v>0</v>
      </c>
      <c r="C2" s="40">
        <v>0.3</v>
      </c>
      <c r="D2" s="40">
        <v>0.6</v>
      </c>
      <c r="E2" s="40">
        <v>1</v>
      </c>
      <c r="F2" s="40">
        <v>2.5</v>
      </c>
      <c r="G2" s="40"/>
      <c r="H2" s="43">
        <v>0.22500000000000001</v>
      </c>
    </row>
    <row r="3" spans="1:8">
      <c r="A3" s="42" t="s">
        <v>54</v>
      </c>
      <c r="B3" s="40">
        <v>-0.1</v>
      </c>
      <c r="C3" s="40">
        <v>0.05</v>
      </c>
      <c r="D3" s="40">
        <v>0.1</v>
      </c>
      <c r="E3" s="40">
        <v>0.25</v>
      </c>
      <c r="F3" s="40">
        <v>0.5</v>
      </c>
      <c r="G3" s="40"/>
      <c r="H3" s="43">
        <v>0.45</v>
      </c>
    </row>
    <row r="4" spans="1:8">
      <c r="A4" s="42" t="s">
        <v>67</v>
      </c>
      <c r="B4" s="40">
        <v>-0.05</v>
      </c>
      <c r="C4" s="40">
        <v>0</v>
      </c>
      <c r="D4" s="40">
        <v>0.01</v>
      </c>
      <c r="E4" s="40">
        <v>0.03</v>
      </c>
      <c r="F4" s="40">
        <v>0.05</v>
      </c>
      <c r="G4" s="40"/>
      <c r="H4" s="43">
        <v>0.2</v>
      </c>
    </row>
    <row r="5" spans="1:8">
      <c r="A5" s="42" t="s">
        <v>55</v>
      </c>
      <c r="B5" s="40">
        <v>-0.05</v>
      </c>
      <c r="C5" s="40">
        <v>0</v>
      </c>
      <c r="D5" s="40">
        <v>0.01</v>
      </c>
      <c r="E5" s="40">
        <v>0.03</v>
      </c>
      <c r="F5" s="40">
        <v>0.05</v>
      </c>
      <c r="G5" s="40"/>
      <c r="H5" s="43">
        <v>0.125</v>
      </c>
    </row>
    <row r="6" spans="1:8">
      <c r="A6" s="42"/>
      <c r="B6" s="40"/>
      <c r="C6" s="40"/>
      <c r="D6" s="40"/>
      <c r="E6" s="40"/>
      <c r="F6" s="40"/>
      <c r="G6" s="40"/>
      <c r="H6" s="43">
        <f>SUM(H2:H5)</f>
        <v>1</v>
      </c>
    </row>
    <row r="7" spans="1:8">
      <c r="A7" s="42"/>
      <c r="B7" s="40"/>
      <c r="C7" s="40"/>
      <c r="D7" s="40"/>
      <c r="E7" s="40"/>
      <c r="F7" s="40"/>
      <c r="G7" s="40"/>
      <c r="H7" s="40"/>
    </row>
    <row r="8" spans="1:8">
      <c r="A8" s="42"/>
      <c r="B8" s="40" t="s">
        <v>68</v>
      </c>
      <c r="C8" s="40" t="s">
        <v>62</v>
      </c>
      <c r="D8" s="40" t="s">
        <v>63</v>
      </c>
      <c r="E8" s="40" t="s">
        <v>64</v>
      </c>
      <c r="F8" s="40" t="s">
        <v>69</v>
      </c>
      <c r="G8" s="40"/>
      <c r="H8" s="40"/>
    </row>
    <row r="9" spans="1:8">
      <c r="A9" s="42" t="s">
        <v>53</v>
      </c>
      <c r="B9" s="40">
        <f>B2-(C2-B2)/2</f>
        <v>-0.15</v>
      </c>
      <c r="C9" s="40">
        <f t="shared" ref="C9:E12" si="0">C2</f>
        <v>0.3</v>
      </c>
      <c r="D9" s="40">
        <f t="shared" si="0"/>
        <v>0.6</v>
      </c>
      <c r="E9" s="40">
        <f t="shared" si="0"/>
        <v>1</v>
      </c>
      <c r="F9" s="40">
        <f>F2+(F2-E2)/2</f>
        <v>3.25</v>
      </c>
      <c r="G9" s="40"/>
      <c r="H9" s="40"/>
    </row>
    <row r="10" spans="1:8">
      <c r="A10" s="42" t="s">
        <v>54</v>
      </c>
      <c r="B10" s="40">
        <f>B3-(C3-B3)/2</f>
        <v>-0.17500000000000002</v>
      </c>
      <c r="C10" s="40">
        <f t="shared" si="0"/>
        <v>0.05</v>
      </c>
      <c r="D10" s="40">
        <f t="shared" si="0"/>
        <v>0.1</v>
      </c>
      <c r="E10" s="40">
        <f t="shared" si="0"/>
        <v>0.25</v>
      </c>
      <c r="F10" s="40">
        <f>F3+(F3-E3)/2</f>
        <v>0.625</v>
      </c>
      <c r="G10" s="40"/>
      <c r="H10" s="40"/>
    </row>
    <row r="11" spans="1:8">
      <c r="A11" s="42" t="s">
        <v>67</v>
      </c>
      <c r="B11" s="40">
        <f>B4-(C4-B4)/2</f>
        <v>-7.5000000000000011E-2</v>
      </c>
      <c r="C11" s="40">
        <f t="shared" si="0"/>
        <v>0</v>
      </c>
      <c r="D11" s="40">
        <f t="shared" si="0"/>
        <v>0.01</v>
      </c>
      <c r="E11" s="40">
        <f t="shared" si="0"/>
        <v>0.03</v>
      </c>
      <c r="F11" s="40">
        <f>F4+(F4-E4)/2</f>
        <v>6.0000000000000005E-2</v>
      </c>
      <c r="G11" s="40"/>
      <c r="H11" s="40"/>
    </row>
    <row r="12" spans="1:8">
      <c r="A12" s="42" t="s">
        <v>55</v>
      </c>
      <c r="B12" s="40">
        <f>B5-(C5-B5)/2</f>
        <v>-7.5000000000000011E-2</v>
      </c>
      <c r="C12" s="40">
        <f t="shared" si="0"/>
        <v>0</v>
      </c>
      <c r="D12" s="40">
        <f t="shared" si="0"/>
        <v>0.01</v>
      </c>
      <c r="E12" s="40">
        <f t="shared" si="0"/>
        <v>0.03</v>
      </c>
      <c r="F12" s="40">
        <f>F5+(F5-E5)/2</f>
        <v>6.0000000000000005E-2</v>
      </c>
      <c r="G12" s="40"/>
      <c r="H12" s="40"/>
    </row>
    <row r="13" spans="1:8">
      <c r="B13" s="23"/>
      <c r="C13" s="23"/>
      <c r="D13" s="23"/>
      <c r="E13" s="23"/>
      <c r="F13" s="23"/>
      <c r="G13" s="23"/>
    </row>
    <row r="14" spans="1:8">
      <c r="A14" s="24"/>
      <c r="B14" s="23"/>
      <c r="C14" s="23"/>
      <c r="D14" s="23"/>
      <c r="E14" s="23"/>
      <c r="F14" s="23"/>
      <c r="G14" s="23"/>
    </row>
    <row r="15" spans="1:8">
      <c r="B15" s="8">
        <v>2013</v>
      </c>
      <c r="C15" s="8">
        <v>2014</v>
      </c>
      <c r="D15" s="8">
        <v>2015</v>
      </c>
      <c r="E15" s="8">
        <v>2016</v>
      </c>
    </row>
    <row r="16" spans="1:8">
      <c r="A16" t="s">
        <v>13</v>
      </c>
      <c r="B16" s="17">
        <f>'Net Position'!B39</f>
        <v>2200495</v>
      </c>
      <c r="C16" s="17">
        <f>'Net Position'!C39</f>
        <v>2517506</v>
      </c>
      <c r="D16" s="17">
        <f>'Net Position'!D39</f>
        <v>2610351</v>
      </c>
      <c r="E16" s="17">
        <f>'Net Position'!E39</f>
        <v>2572308</v>
      </c>
    </row>
    <row r="17" spans="1:5">
      <c r="A17" t="s">
        <v>2</v>
      </c>
      <c r="B17" s="17">
        <f>'Net Position'!B9</f>
        <v>942009</v>
      </c>
      <c r="C17" s="17">
        <f>'Net Position'!C9</f>
        <v>948958</v>
      </c>
      <c r="D17" s="17">
        <f>'Net Position'!D9</f>
        <v>995638</v>
      </c>
      <c r="E17" s="17">
        <f>'Net Position'!E9</f>
        <v>1115743</v>
      </c>
    </row>
    <row r="18" spans="1:5">
      <c r="A18" s="18" t="s">
        <v>53</v>
      </c>
      <c r="B18" s="19">
        <f>B16/B17</f>
        <v>2.3359596352051839</v>
      </c>
      <c r="C18" s="19">
        <f>C16/C17</f>
        <v>2.6529161459200514</v>
      </c>
      <c r="D18" s="19">
        <f>D16/D17</f>
        <v>2.6217872359230965</v>
      </c>
      <c r="E18" s="19">
        <f>E16/E17</f>
        <v>2.3054664022091109</v>
      </c>
    </row>
    <row r="19" spans="1:5">
      <c r="B19" s="17"/>
      <c r="C19" s="17"/>
      <c r="D19" s="17"/>
      <c r="E19" s="17"/>
    </row>
    <row r="20" spans="1:5">
      <c r="A20" t="s">
        <v>13</v>
      </c>
      <c r="B20" s="17">
        <f>B16</f>
        <v>2200495</v>
      </c>
      <c r="C20" s="17">
        <f>C16</f>
        <v>2517506</v>
      </c>
      <c r="D20" s="17">
        <f>D16</f>
        <v>2610351</v>
      </c>
      <c r="E20" s="17">
        <f>E16</f>
        <v>2572308</v>
      </c>
    </row>
    <row r="21" spans="1:5">
      <c r="A21" t="s">
        <v>25</v>
      </c>
      <c r="B21" s="17">
        <f>Expenses!B16</f>
        <v>1917219</v>
      </c>
      <c r="C21" s="17">
        <f>Expenses!C16</f>
        <v>1955046</v>
      </c>
      <c r="D21" s="17">
        <f>Expenses!D16</f>
        <v>1923825</v>
      </c>
      <c r="E21" s="17">
        <f>Expenses!E16</f>
        <v>2007230</v>
      </c>
    </row>
    <row r="22" spans="1:5">
      <c r="A22" s="18" t="s">
        <v>54</v>
      </c>
      <c r="B22" s="20">
        <f>B20/B21</f>
        <v>1.1477535951813538</v>
      </c>
      <c r="C22" s="20">
        <f>C20/C21</f>
        <v>1.2876965554774671</v>
      </c>
      <c r="D22" s="20">
        <f>D20/D21</f>
        <v>1.3568547035203307</v>
      </c>
      <c r="E22" s="20">
        <f>E20/E21</f>
        <v>1.2815213004986972</v>
      </c>
    </row>
    <row r="23" spans="1:5">
      <c r="B23" s="17"/>
      <c r="C23" s="17"/>
      <c r="D23" s="17"/>
      <c r="E23" s="17"/>
    </row>
    <row r="24" spans="1:5">
      <c r="A24" t="s">
        <v>49</v>
      </c>
      <c r="B24" s="17">
        <f>IF('Cash Flows'!B6&lt;&gt;0,'Cash Flows'!B6,'Cash Flows'!B11)</f>
        <v>200527</v>
      </c>
      <c r="C24" s="17">
        <f>IF('Cash Flows'!C6&lt;&gt;0,'Cash Flows'!C6,'Cash Flows'!C11)</f>
        <v>215192</v>
      </c>
      <c r="D24" s="17">
        <f>IF('Cash Flows'!D6&lt;&gt;0,'Cash Flows'!D6,'Cash Flows'!D11)</f>
        <v>265690</v>
      </c>
      <c r="E24" s="17">
        <f>IF('Cash Flows'!E6&lt;&gt;0,'Cash Flows'!E6,'Cash Flows'!E11)</f>
        <v>202252</v>
      </c>
    </row>
    <row r="25" spans="1:5">
      <c r="A25" t="s">
        <v>32</v>
      </c>
      <c r="B25" s="17">
        <v>2200495</v>
      </c>
      <c r="C25" s="17">
        <v>2517506</v>
      </c>
      <c r="D25" s="17">
        <v>2610351</v>
      </c>
      <c r="E25" s="17">
        <v>2572308</v>
      </c>
    </row>
    <row r="26" spans="1:5">
      <c r="A26" s="25" t="s">
        <v>67</v>
      </c>
      <c r="B26" s="21">
        <f>B24/B25</f>
        <v>9.1128132533816256E-2</v>
      </c>
      <c r="C26" s="21">
        <f>C24/C25</f>
        <v>8.5478247122350456E-2</v>
      </c>
      <c r="D26" s="21">
        <f>D24/D25</f>
        <v>0.10178324677409284</v>
      </c>
      <c r="E26" s="21">
        <f>E24/E25</f>
        <v>7.8626665236044835E-2</v>
      </c>
    </row>
    <row r="27" spans="1:5">
      <c r="B27" s="17"/>
      <c r="C27" s="17"/>
      <c r="D27" s="17"/>
      <c r="E27" s="17"/>
    </row>
    <row r="28" spans="1:5">
      <c r="A28" t="s">
        <v>31</v>
      </c>
      <c r="B28" s="17">
        <v>43955</v>
      </c>
      <c r="C28" s="17">
        <v>102953</v>
      </c>
      <c r="D28" s="17">
        <v>-379</v>
      </c>
      <c r="E28" s="17">
        <v>-56830</v>
      </c>
    </row>
    <row r="29" spans="1:5">
      <c r="A29" t="s">
        <v>32</v>
      </c>
      <c r="B29" s="17">
        <v>2200495</v>
      </c>
      <c r="C29" s="17">
        <v>2517506</v>
      </c>
      <c r="D29" s="17">
        <v>2610351</v>
      </c>
      <c r="E29" s="17">
        <v>2572308</v>
      </c>
    </row>
    <row r="30" spans="1:5">
      <c r="A30" s="18" t="s">
        <v>55</v>
      </c>
      <c r="B30" s="21">
        <f>B28/B29</f>
        <v>1.9975051068055142E-2</v>
      </c>
      <c r="C30" s="21">
        <f>C28/C29</f>
        <v>4.0894837986483447E-2</v>
      </c>
      <c r="D30" s="21">
        <f>D28/D29</f>
        <v>-1.4519120225594181E-4</v>
      </c>
      <c r="E30" s="21">
        <f>E28/E29</f>
        <v>-2.2092999749641178E-2</v>
      </c>
    </row>
    <row r="32" spans="1:5">
      <c r="B32" s="8">
        <v>2013</v>
      </c>
      <c r="C32" s="8">
        <v>2014</v>
      </c>
      <c r="D32" s="8">
        <v>2015</v>
      </c>
      <c r="E32" s="8">
        <v>2016</v>
      </c>
    </row>
    <row r="33" spans="1:8">
      <c r="A33" t="s">
        <v>53</v>
      </c>
      <c r="B33" s="26">
        <f>B18</f>
        <v>2.3359596352051839</v>
      </c>
      <c r="C33" s="26">
        <f>C18</f>
        <v>2.6529161459200514</v>
      </c>
      <c r="D33" s="26">
        <f>D18</f>
        <v>2.6217872359230965</v>
      </c>
      <c r="E33" s="26">
        <f>E18</f>
        <v>2.3054664022091109</v>
      </c>
    </row>
    <row r="34" spans="1:8">
      <c r="A34" t="s">
        <v>54</v>
      </c>
      <c r="B34" s="26">
        <f>B22</f>
        <v>1.1477535951813538</v>
      </c>
      <c r="C34" s="26">
        <f>C22</f>
        <v>1.2876965554774671</v>
      </c>
      <c r="D34" s="26">
        <f>D22</f>
        <v>1.3568547035203307</v>
      </c>
      <c r="E34" s="26">
        <f>E22</f>
        <v>1.2815213004986972</v>
      </c>
    </row>
    <row r="35" spans="1:8">
      <c r="A35" t="s">
        <v>67</v>
      </c>
      <c r="B35" s="27">
        <f>B26</f>
        <v>9.1128132533816256E-2</v>
      </c>
      <c r="C35" s="27">
        <f>C26</f>
        <v>8.5478247122350456E-2</v>
      </c>
      <c r="D35" s="27">
        <f>D26</f>
        <v>0.10178324677409284</v>
      </c>
      <c r="E35" s="27">
        <f>E26</f>
        <v>7.8626665236044835E-2</v>
      </c>
    </row>
    <row r="36" spans="1:8">
      <c r="A36" t="s">
        <v>55</v>
      </c>
      <c r="B36" s="27">
        <f>B30</f>
        <v>1.9975051068055142E-2</v>
      </c>
      <c r="C36" s="27">
        <f>C30</f>
        <v>4.0894837986483447E-2</v>
      </c>
      <c r="D36" s="27">
        <f>D30</f>
        <v>-1.4519120225594181E-4</v>
      </c>
      <c r="E36" s="27">
        <f>E30</f>
        <v>-2.2092999749641178E-2</v>
      </c>
    </row>
    <row r="37" spans="1:8">
      <c r="B37" s="28"/>
      <c r="C37" s="28"/>
      <c r="D37" s="28"/>
      <c r="E37" s="28"/>
      <c r="F37" s="28"/>
      <c r="G37" s="28"/>
    </row>
    <row r="38" spans="1:8">
      <c r="B38" s="28"/>
      <c r="C38" s="28"/>
      <c r="D38" s="28"/>
      <c r="E38" s="28"/>
      <c r="F38" s="29"/>
      <c r="G38" s="29"/>
    </row>
    <row r="39" spans="1:8">
      <c r="A39" t="s">
        <v>56</v>
      </c>
      <c r="B39" s="30">
        <f>IF(B33&lt;$B$9,0,IF(B33&lt;$C$9,((B33-$B$2)/($C$2-$B$2))+0.5,IF(B33&lt;$D$9,((B33-$C$2)/($D$2-$C$2))+1.5,IF(B33&lt;$E$9,((B33-$D$2)/($E$2-$D$2))+2.5,IF(B33&lt;$F$9,((B33-$E$2)/($F$2-$E$2))+3.5,5)))))</f>
        <v>4.3906397568034556</v>
      </c>
      <c r="C39" s="30">
        <f>IF(C33&lt;$B$9,0,IF(C33&lt;$C$9,((C33-$B$2)/($C$2-$B$2))+0.5,IF(C33&lt;$D$9,((C33-$C$2)/($D$2-$C$2))+1.5,IF(C33&lt;$E$9,((C33-$D$2)/($E$2-$D$2))+2.5,IF(C33&lt;$F$9,((C33-$E$2)/($F$2-$E$2))+3.5,5)))))</f>
        <v>4.6019440972800343</v>
      </c>
      <c r="D39" s="30">
        <f>IF(D33&lt;$B$9,0,IF(D33&lt;$C$9,((D33-$B$2)/($C$2-$B$2))+0.5,IF(D33&lt;$D$9,((D33-$C$2)/($D$2-$C$2))+1.5,IF(D33&lt;$E$9,((D33-$D$2)/($E$2-$D$2))+2.5,IF(D33&lt;$F$9,((D33-$E$2)/($F$2-$E$2))+3.5,5)))))</f>
        <v>4.5811914906153977</v>
      </c>
      <c r="E39" s="30">
        <f>IF(E33&lt;$B$9,0,IF(E33&lt;$C$9,((E33-$B$2)/($C$2-$B$2))+0.5,IF(E33&lt;$D$9,((E33-$C$2)/($D$2-$C$2))+1.5,IF(E33&lt;$E$9,((E33-$D$2)/($E$2-$D$2))+2.5,IF(E33&lt;$F$9,((E33-$E$2)/($F$2-$E$2))+3.5,5)))))</f>
        <v>4.3703109348060742</v>
      </c>
    </row>
    <row r="40" spans="1:8">
      <c r="A40" t="s">
        <v>57</v>
      </c>
      <c r="B40" s="30">
        <f>IF(B34&lt;$B$10,0,IF(B34&lt;$C$10,((B34-$B$3)/($C$3-$B$3))+0.5,IF(B34&lt;$D$10,((B34-$C$3)/($D$3-$C$3))+1.5,IF(B34&lt;$E$10,((B34-$D$3)/($E$3-$D$3))+2.5,IF(B34&lt;$F$10,((B34-$E$3)/($F$3-$E$3))+3.5,5)))))</f>
        <v>5</v>
      </c>
      <c r="C40" s="30">
        <f>IF(C34&lt;$B$10,0,IF(C34&lt;$C$10,((C34-$B$3)/($C$3-$B$3))+0.5,IF(C34&lt;$D$10,((C34-$C$3)/($D$3-$C$3))+1.5,IF(C34&lt;$E$10,((C34-$D$3)/($E$3-$D$3))+2.5,IF(C34&lt;$F$10,((C34-$E$3)/($F$3-$E$3))+3.5,5)))))</f>
        <v>5</v>
      </c>
      <c r="D40" s="30">
        <f>IF(D34&lt;$B$10,0,IF(D34&lt;$C$10,((D34-$B$3)/($C$3-$B$3))+0.5,IF(D34&lt;$D$10,((D34-$C$3)/($D$3-$C$3))+1.5,IF(D34&lt;$E$10,((D34-$D$3)/($E$3-$D$3))+2.5,IF(D34&lt;$F$10,((D34-$E$3)/($F$3-$E$3))+3.5,5)))))</f>
        <v>5</v>
      </c>
      <c r="E40" s="30">
        <f>IF(E34&lt;$B$10,0,IF(E34&lt;$C$10,((E34-$B$3)/($C$3-$B$3))+0.5,IF(E34&lt;$D$10,((E34-$C$3)/($D$3-$C$3))+1.5,IF(E34&lt;$E$10,((E34-$D$3)/($E$3-$D$3))+2.5,IF(E34&lt;$F$10,((E34-$E$3)/($F$3-$E$3))+3.5,5)))))</f>
        <v>5</v>
      </c>
    </row>
    <row r="41" spans="1:8">
      <c r="A41" t="s">
        <v>70</v>
      </c>
      <c r="B41" s="30">
        <f>IF(B35&lt;$B$11,0,IF(B35&lt;$C$11,((B35-$B$4)/($C$4-$B$4))+0.5,IF(B35&lt;$D$11,((B35-$C$4)/($D$4-$C$4))+1.5,IF(B35&lt;$E$11,((B35-$D$4)/($E$4-$D$4))+2.5,IF(B35&lt;$F$11,((B35-$E$4)/($F$4-$E$4))+3.5,5)))))</f>
        <v>5</v>
      </c>
      <c r="C41" s="30">
        <f>IF(C35&lt;$B$11,0,IF(C35&lt;$C$11,((C35-$B$4)/($C$4-$B$4))+0.5,IF(C35&lt;$D$11,((C35-$C$4)/($D$4-$C$4))+1.5,IF(C35&lt;$E$11,((C35-$D$4)/($E$4-$D$4))+2.5,IF(C35&lt;$F$11,((C35-$E$4)/($F$4-$E$4))+3.5,5)))))</f>
        <v>5</v>
      </c>
      <c r="D41" s="30">
        <f>IF(D35&lt;$B$11,0,IF(D35&lt;$C$11,((D35-$B$4)/($C$4-$B$4))+0.5,IF(D35&lt;$D$11,((D35-$C$4)/($D$4-$C$4))+1.5,IF(D35&lt;$E$11,((D35-$D$4)/($E$4-$D$4))+2.5,IF(D35&lt;$F$11,((D35-$E$4)/($F$4-$E$4))+3.5,5)))))</f>
        <v>5</v>
      </c>
      <c r="E41" s="30">
        <f>IF(E35&lt;$B$11,0,IF(E35&lt;$C$11,((E35-$B$4)/($C$4-$B$4))+0.5,IF(E35&lt;$D$11,((E35-$C$4)/($D$4-$C$4))+1.5,IF(E35&lt;$E$11,((E35-$D$4)/($E$4-$D$4))+2.5,IF(E35&lt;$F$11,((E35-$E$4)/($F$4-$E$4))+3.5,5)))))</f>
        <v>5</v>
      </c>
    </row>
    <row r="42" spans="1:8">
      <c r="A42" t="s">
        <v>58</v>
      </c>
      <c r="B42" s="30">
        <f>IF(B36&lt;$B$12,0,IF(B36&lt;$C$12,((B36-$B$5)/($C$5-$B$5))+0.5,IF(B36&lt;$D$12,((B36-$C$5)/($D$5-$C$5))+1.5,IF(B36&lt;$E$12,((B36-$D$5)/($E$5-$D$5))+2.5,IF(B36&lt;$F$12,((B36-$E$5)/($F$5-$E$5))+3.5,5)))))</f>
        <v>2.998752553402757</v>
      </c>
      <c r="C42" s="30">
        <f>IF(C36&lt;$B$12,0,IF(C36&lt;$C$12,((C36-$B$5)/($C$5-$B$5))+0.5,IF(C36&lt;$D$12,((C36-$C$5)/($D$5-$C$5))+1.5,IF(C36&lt;$E$12,((C36-$D$5)/($E$5-$D$5))+2.5,IF(C36&lt;$F$12,((C36-$E$5)/($F$5-$E$5))+3.5,5)))))</f>
        <v>4.0447418993241726</v>
      </c>
      <c r="D42" s="30">
        <f>IF(D36&lt;$B$12,0,IF(D36&lt;$C$12,((D36-$B$5)/($C$5-$B$5))+0.5,IF(D36&lt;$D$12,((D36-$C$5)/($D$5-$C$5))+1.5,IF(D36&lt;$E$12,((D36-$D$5)/($E$5-$D$5))+2.5,IF(D36&lt;$F$12,((D36-$E$5)/($F$5-$E$5))+3.5,5)))))</f>
        <v>1.4970961759548811</v>
      </c>
      <c r="E42" s="30">
        <f>IF(E36&lt;$B$12,0,IF(E36&lt;$C$12,((E36-$B$5)/($C$5-$B$5))+0.5,IF(E36&lt;$D$12,((E36-$C$5)/($D$5-$C$5))+1.5,IF(E36&lt;$E$12,((E36-$D$5)/($E$5-$D$5))+2.5,IF(E36&lt;$F$12,((E36-$E$5)/($F$5-$E$5))+3.5,5)))))</f>
        <v>1.0581400050071763</v>
      </c>
    </row>
    <row r="43" spans="1:8">
      <c r="B43" s="29"/>
      <c r="C43" s="29"/>
      <c r="D43" s="29"/>
      <c r="E43" s="29"/>
    </row>
    <row r="44" spans="1:8">
      <c r="B44" s="8">
        <v>2013</v>
      </c>
      <c r="C44" s="8">
        <v>2014</v>
      </c>
      <c r="D44" s="8">
        <v>2015</v>
      </c>
      <c r="E44" s="8">
        <v>2016</v>
      </c>
    </row>
    <row r="45" spans="1:8" ht="31.5">
      <c r="A45" s="31" t="s">
        <v>71</v>
      </c>
      <c r="B45" s="32">
        <f>$H$2*B39+$H$3*B40+$H$4*B41+$H$5*B42</f>
        <v>4.6127380144561227</v>
      </c>
      <c r="C45" s="32">
        <f>$H$2*C39+$H$3*C40+$H$4*C41+$H$5*C42</f>
        <v>4.7910301593035296</v>
      </c>
      <c r="D45" s="32">
        <f>$H$2*D39+$H$3*D40+$H$4*D41+$H$5*D42</f>
        <v>4.4679051073828244</v>
      </c>
      <c r="E45" s="32">
        <f>$H$2*E39+$H$3*E40+$H$4*E41+$H$5*E42</f>
        <v>4.3655874609572631</v>
      </c>
    </row>
    <row r="46" spans="1:8">
      <c r="A46" s="25" t="s">
        <v>72</v>
      </c>
      <c r="B46" s="37">
        <f>'Moody''s Ratios'!B21</f>
        <v>4.3000000000000007</v>
      </c>
      <c r="C46" s="37">
        <f>'Moody''s Ratios'!C21</f>
        <v>5</v>
      </c>
      <c r="D46" s="37">
        <f>'Moody''s Ratios'!D21</f>
        <v>4.2</v>
      </c>
      <c r="E46" s="37">
        <f>'Moody''s Ratios'!E21</f>
        <v>3.9000000000000004</v>
      </c>
      <c r="H46" s="17"/>
    </row>
  </sheetData>
  <sheetProtection formatCells="0" formatColumns="0" formatRows="0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workbookViewId="0">
      <selection activeCell="B20" sqref="B20"/>
    </sheetView>
  </sheetViews>
  <sheetFormatPr defaultColWidth="11" defaultRowHeight="15.75"/>
  <cols>
    <col min="1" max="1" width="19.75" customWidth="1"/>
    <col min="2" max="5" width="13.75" customWidth="1"/>
  </cols>
  <sheetData>
    <row r="1" spans="1:14">
      <c r="A1" s="25" t="s">
        <v>77</v>
      </c>
      <c r="B1" s="8">
        <v>2012</v>
      </c>
      <c r="C1" s="8">
        <v>2013</v>
      </c>
      <c r="D1" s="8">
        <v>2014</v>
      </c>
      <c r="E1" s="8">
        <v>2015</v>
      </c>
      <c r="F1" t="s">
        <v>146</v>
      </c>
      <c r="G1" s="8">
        <v>2012</v>
      </c>
      <c r="H1" s="8">
        <v>2013</v>
      </c>
      <c r="I1" s="8">
        <v>2014</v>
      </c>
      <c r="J1" s="8">
        <v>2015</v>
      </c>
      <c r="L1" s="8" t="s">
        <v>149</v>
      </c>
      <c r="M1" s="8" t="s">
        <v>150</v>
      </c>
      <c r="N1" t="s">
        <v>148</v>
      </c>
    </row>
    <row r="2" spans="1:14">
      <c r="A2" s="11" t="s">
        <v>78</v>
      </c>
      <c r="B2">
        <v>311067485</v>
      </c>
      <c r="C2">
        <v>321199790</v>
      </c>
      <c r="D2">
        <v>338305579</v>
      </c>
      <c r="E2">
        <v>326642782</v>
      </c>
      <c r="F2" t="s">
        <v>147</v>
      </c>
      <c r="G2">
        <v>33399721</v>
      </c>
      <c r="H2">
        <v>33583591</v>
      </c>
      <c r="I2">
        <v>29749392</v>
      </c>
      <c r="J2">
        <v>33495059</v>
      </c>
    </row>
    <row r="3" spans="1:14">
      <c r="A3" s="48" t="s">
        <v>79</v>
      </c>
      <c r="B3">
        <v>115210850</v>
      </c>
      <c r="C3">
        <v>122084457</v>
      </c>
      <c r="D3">
        <v>110627320</v>
      </c>
      <c r="E3">
        <v>97277250</v>
      </c>
      <c r="G3">
        <v>10066455</v>
      </c>
      <c r="H3">
        <v>10446128</v>
      </c>
      <c r="I3">
        <v>9784824</v>
      </c>
      <c r="J3">
        <v>8602959</v>
      </c>
    </row>
    <row r="4" spans="1:14">
      <c r="A4" s="11" t="s">
        <v>80</v>
      </c>
      <c r="B4">
        <v>49575506</v>
      </c>
      <c r="C4">
        <v>49999473</v>
      </c>
      <c r="D4">
        <v>57258366</v>
      </c>
      <c r="E4">
        <v>46515587</v>
      </c>
      <c r="G4">
        <v>6964603</v>
      </c>
      <c r="H4">
        <v>6234168</v>
      </c>
      <c r="I4">
        <v>5414850</v>
      </c>
      <c r="J4">
        <v>5455673</v>
      </c>
    </row>
    <row r="5" spans="1:14">
      <c r="A5" s="11" t="s">
        <v>23</v>
      </c>
      <c r="B5">
        <v>48586496</v>
      </c>
      <c r="C5">
        <v>53012875</v>
      </c>
      <c r="D5">
        <v>60637513</v>
      </c>
      <c r="E5">
        <v>60061546</v>
      </c>
      <c r="G5">
        <v>4286309</v>
      </c>
      <c r="H5">
        <v>4647654</v>
      </c>
      <c r="I5">
        <v>4480665</v>
      </c>
      <c r="J5">
        <v>4560400</v>
      </c>
    </row>
    <row r="6" spans="1:14">
      <c r="A6" s="11" t="s">
        <v>24</v>
      </c>
      <c r="B6">
        <v>7792329</v>
      </c>
      <c r="C6">
        <v>8731728</v>
      </c>
      <c r="D6">
        <v>4025281</v>
      </c>
      <c r="E6">
        <v>5508525</v>
      </c>
      <c r="G6">
        <v>609813</v>
      </c>
      <c r="H6">
        <v>558893</v>
      </c>
      <c r="I6">
        <v>254306</v>
      </c>
      <c r="J6">
        <v>219383</v>
      </c>
    </row>
    <row r="7" spans="1:14">
      <c r="A7" s="11" t="s">
        <v>41</v>
      </c>
      <c r="B7">
        <v>54967341</v>
      </c>
      <c r="C7">
        <v>60326370</v>
      </c>
      <c r="D7">
        <v>79386591</v>
      </c>
      <c r="E7">
        <v>83356738</v>
      </c>
      <c r="G7">
        <v>5648444</v>
      </c>
      <c r="H7">
        <v>3060058</v>
      </c>
      <c r="I7">
        <v>4530056</v>
      </c>
      <c r="J7">
        <v>8557453</v>
      </c>
    </row>
    <row r="8" spans="1:14" ht="30">
      <c r="A8" s="11" t="s">
        <v>81</v>
      </c>
      <c r="B8" s="35">
        <f t="shared" ref="B8:E8" si="0">SUM(B2:B7)</f>
        <v>587200007</v>
      </c>
      <c r="C8" s="35">
        <f t="shared" si="0"/>
        <v>615354693</v>
      </c>
      <c r="D8" s="35">
        <f t="shared" si="0"/>
        <v>650240650</v>
      </c>
      <c r="E8" s="35">
        <f t="shared" si="0"/>
        <v>619362428</v>
      </c>
      <c r="G8" s="35">
        <f t="shared" ref="G8:J8" si="1">SUM(G2:G7)</f>
        <v>60975345</v>
      </c>
      <c r="H8" s="35">
        <f t="shared" si="1"/>
        <v>58530492</v>
      </c>
      <c r="I8" s="35">
        <f t="shared" si="1"/>
        <v>54214093</v>
      </c>
      <c r="J8" s="35">
        <f t="shared" si="1"/>
        <v>60890927</v>
      </c>
      <c r="L8" s="35">
        <f t="shared" ref="L8:M8" si="2">SUM(L2:L7)</f>
        <v>0</v>
      </c>
      <c r="M8" s="35">
        <f t="shared" si="2"/>
        <v>0</v>
      </c>
    </row>
    <row r="9" spans="1:14">
      <c r="A9" s="11" t="s">
        <v>142</v>
      </c>
      <c r="B9" s="69">
        <f>B3/B2</f>
        <v>0.37037252543447285</v>
      </c>
      <c r="C9" s="69">
        <f t="shared" ref="C9:E9" si="3">C3/C2</f>
        <v>0.38008884439183477</v>
      </c>
      <c r="D9" s="69">
        <f t="shared" si="3"/>
        <v>0.32700412546255997</v>
      </c>
      <c r="E9" s="69">
        <f t="shared" si="3"/>
        <v>0.29780927472017427</v>
      </c>
      <c r="G9" s="69">
        <f>G3/G2</f>
        <v>0.30139338589085818</v>
      </c>
      <c r="H9" s="69">
        <f t="shared" ref="H9:J9" si="4">H3/H2</f>
        <v>0.31104857130972086</v>
      </c>
      <c r="I9" s="69">
        <f t="shared" si="4"/>
        <v>0.32890836895086795</v>
      </c>
      <c r="J9" s="69">
        <f t="shared" si="4"/>
        <v>0.25684262863964502</v>
      </c>
      <c r="L9" s="69" t="e">
        <f t="shared" ref="L9:M9" si="5">L3/L2</f>
        <v>#DIV/0!</v>
      </c>
      <c r="M9" s="69" t="e">
        <f t="shared" si="5"/>
        <v>#DIV/0!</v>
      </c>
    </row>
    <row r="10" spans="1:14">
      <c r="A10" s="11"/>
      <c r="B10" s="35"/>
      <c r="C10" s="35"/>
      <c r="D10" s="35"/>
      <c r="E10" s="35"/>
      <c r="G10" s="35"/>
      <c r="H10" s="35"/>
      <c r="I10" s="35"/>
      <c r="J10" s="35"/>
      <c r="L10" s="35"/>
      <c r="M10" s="35"/>
    </row>
    <row r="11" spans="1:14">
      <c r="A11" s="11"/>
      <c r="B11" s="70">
        <v>2012</v>
      </c>
      <c r="C11" s="70">
        <v>2013</v>
      </c>
      <c r="D11" s="70">
        <v>2014</v>
      </c>
      <c r="E11" s="70">
        <v>2015</v>
      </c>
      <c r="G11" s="70">
        <v>2012</v>
      </c>
      <c r="H11" s="70">
        <v>2013</v>
      </c>
      <c r="I11" s="70">
        <v>2014</v>
      </c>
      <c r="J11" s="70">
        <v>2015</v>
      </c>
      <c r="L11" s="8" t="s">
        <v>149</v>
      </c>
      <c r="M11" s="8" t="s">
        <v>150</v>
      </c>
    </row>
    <row r="12" spans="1:14">
      <c r="A12" s="11" t="s">
        <v>82</v>
      </c>
      <c r="B12" s="53">
        <f t="shared" ref="B12:E13" si="6">B2</f>
        <v>311067485</v>
      </c>
      <c r="C12" s="53">
        <f t="shared" si="6"/>
        <v>321199790</v>
      </c>
      <c r="D12" s="53">
        <f t="shared" si="6"/>
        <v>338305579</v>
      </c>
      <c r="E12" s="53">
        <f t="shared" si="6"/>
        <v>326642782</v>
      </c>
      <c r="G12" s="53">
        <f t="shared" ref="G12:J12" si="7">G2</f>
        <v>33399721</v>
      </c>
      <c r="H12" s="53">
        <f t="shared" si="7"/>
        <v>33583591</v>
      </c>
      <c r="I12" s="53">
        <f t="shared" si="7"/>
        <v>29749392</v>
      </c>
      <c r="J12" s="53">
        <f t="shared" si="7"/>
        <v>33495059</v>
      </c>
      <c r="L12" s="53"/>
      <c r="M12" s="53">
        <f t="shared" ref="M12" si="8">M2</f>
        <v>0</v>
      </c>
    </row>
    <row r="13" spans="1:14">
      <c r="A13" s="11" t="s">
        <v>83</v>
      </c>
      <c r="B13" s="53">
        <f t="shared" si="6"/>
        <v>115210850</v>
      </c>
      <c r="C13" s="53">
        <f t="shared" si="6"/>
        <v>122084457</v>
      </c>
      <c r="D13" s="53">
        <f t="shared" si="6"/>
        <v>110627320</v>
      </c>
      <c r="E13" s="53">
        <f t="shared" si="6"/>
        <v>97277250</v>
      </c>
      <c r="G13" s="53">
        <f t="shared" ref="G13:J13" si="9">G3</f>
        <v>10066455</v>
      </c>
      <c r="H13" s="53">
        <f t="shared" si="9"/>
        <v>10446128</v>
      </c>
      <c r="I13" s="53">
        <f t="shared" si="9"/>
        <v>9784824</v>
      </c>
      <c r="J13" s="53">
        <f t="shared" si="9"/>
        <v>8602959</v>
      </c>
      <c r="L13" s="53"/>
      <c r="M13" s="53">
        <f t="shared" ref="M13" si="10">M3</f>
        <v>0</v>
      </c>
    </row>
    <row r="14" spans="1:14">
      <c r="A14" s="11" t="s">
        <v>111</v>
      </c>
      <c r="B14" s="53">
        <f t="shared" ref="B14:E14" si="11">B12+B13</f>
        <v>426278335</v>
      </c>
      <c r="C14" s="53">
        <f t="shared" si="11"/>
        <v>443284247</v>
      </c>
      <c r="D14" s="53">
        <f t="shared" si="11"/>
        <v>448932899</v>
      </c>
      <c r="E14" s="53">
        <f t="shared" si="11"/>
        <v>423920032</v>
      </c>
      <c r="G14" s="53">
        <f t="shared" ref="G14:J14" si="12">G12+G13</f>
        <v>43466176</v>
      </c>
      <c r="H14" s="53">
        <f t="shared" si="12"/>
        <v>44029719</v>
      </c>
      <c r="I14" s="53">
        <f t="shared" si="12"/>
        <v>39534216</v>
      </c>
      <c r="J14" s="53">
        <f t="shared" si="12"/>
        <v>42098018</v>
      </c>
      <c r="L14" s="53"/>
      <c r="M14" s="53">
        <f t="shared" ref="M14" si="13">M12+M13</f>
        <v>0</v>
      </c>
    </row>
    <row r="15" spans="1:14" ht="30">
      <c r="A15" s="11" t="s">
        <v>84</v>
      </c>
      <c r="B15">
        <v>1569161908</v>
      </c>
      <c r="C15">
        <v>1618365345</v>
      </c>
      <c r="D15">
        <v>1656273413</v>
      </c>
      <c r="E15">
        <v>1633695271</v>
      </c>
      <c r="G15">
        <v>110179135</v>
      </c>
      <c r="H15">
        <v>104705763</v>
      </c>
      <c r="I15">
        <v>104689856</v>
      </c>
      <c r="J15">
        <v>110760269</v>
      </c>
    </row>
    <row r="16" spans="1:14">
      <c r="A16" s="11" t="s">
        <v>112</v>
      </c>
      <c r="B16">
        <v>728033906</v>
      </c>
      <c r="C16">
        <v>757632850</v>
      </c>
      <c r="D16">
        <v>761267402</v>
      </c>
      <c r="E16">
        <v>785516317</v>
      </c>
      <c r="G16">
        <v>53550801</v>
      </c>
      <c r="H16">
        <v>54000925</v>
      </c>
      <c r="I16">
        <v>50719783</v>
      </c>
      <c r="J16">
        <v>56019002</v>
      </c>
    </row>
    <row r="17" spans="1:13" ht="30">
      <c r="A17" s="11" t="s">
        <v>113</v>
      </c>
      <c r="B17">
        <v>300521461</v>
      </c>
      <c r="C17">
        <v>302136935</v>
      </c>
      <c r="D17">
        <v>255979427</v>
      </c>
      <c r="E17">
        <v>252021940</v>
      </c>
      <c r="G17">
        <v>17813699</v>
      </c>
      <c r="H17">
        <v>18554015</v>
      </c>
      <c r="I17">
        <v>17751151</v>
      </c>
      <c r="J17">
        <v>15019654</v>
      </c>
    </row>
    <row r="18" spans="1:13">
      <c r="A18" s="11" t="s">
        <v>114</v>
      </c>
      <c r="B18" s="71">
        <f t="shared" ref="B18:D18" si="14">B16+B17</f>
        <v>1028555367</v>
      </c>
      <c r="C18" s="71">
        <f t="shared" si="14"/>
        <v>1059769785</v>
      </c>
      <c r="D18" s="71">
        <f t="shared" si="14"/>
        <v>1017246829</v>
      </c>
      <c r="E18" s="71">
        <f>E16+E17</f>
        <v>1037538257</v>
      </c>
      <c r="G18" s="71">
        <f t="shared" ref="G18:I18" si="15">G16+G17</f>
        <v>71364500</v>
      </c>
      <c r="H18" s="71">
        <f t="shared" si="15"/>
        <v>72554940</v>
      </c>
      <c r="I18" s="71">
        <f t="shared" si="15"/>
        <v>68470934</v>
      </c>
      <c r="J18" s="71">
        <f>J16+J17</f>
        <v>71038656</v>
      </c>
      <c r="L18" s="71"/>
      <c r="M18" s="71">
        <f>M16+M17</f>
        <v>0</v>
      </c>
    </row>
    <row r="19" spans="1:13">
      <c r="A19" s="11"/>
      <c r="B19" s="46"/>
      <c r="C19" s="46"/>
      <c r="D19" s="46"/>
      <c r="E19" s="46"/>
      <c r="G19" s="46"/>
      <c r="H19" s="46"/>
      <c r="I19" s="46"/>
      <c r="J19" s="46"/>
      <c r="L19" s="46"/>
      <c r="M19" s="46"/>
    </row>
    <row r="20" spans="1:13" ht="45">
      <c r="A20" s="13" t="s">
        <v>85</v>
      </c>
      <c r="B20" s="36">
        <f t="shared" ref="B20:E20" si="16">B14/B15</f>
        <v>0.2716598795998813</v>
      </c>
      <c r="C20" s="36">
        <f t="shared" si="16"/>
        <v>0.27390863773099394</v>
      </c>
      <c r="D20" s="36">
        <f t="shared" si="16"/>
        <v>0.27104999420768944</v>
      </c>
      <c r="E20" s="36">
        <f t="shared" si="16"/>
        <v>0.25948537620514417</v>
      </c>
      <c r="G20" s="36">
        <f t="shared" ref="G20:J20" si="17">G14/G15</f>
        <v>0.39450460379816921</v>
      </c>
      <c r="H20" s="36">
        <f t="shared" si="17"/>
        <v>0.42050903158023883</v>
      </c>
      <c r="I20" s="36">
        <f t="shared" si="17"/>
        <v>0.37763177360755945</v>
      </c>
      <c r="J20" s="36">
        <f t="shared" si="17"/>
        <v>0.38008230189473446</v>
      </c>
      <c r="L20" s="36" t="e">
        <f t="shared" ref="L20:M20" si="18">L14/L15</f>
        <v>#DIV/0!</v>
      </c>
      <c r="M20" s="36" t="e">
        <f t="shared" si="18"/>
        <v>#DIV/0!</v>
      </c>
    </row>
    <row r="21" spans="1:13" ht="45">
      <c r="A21" s="13" t="s">
        <v>115</v>
      </c>
      <c r="B21" s="47">
        <f t="shared" ref="B21:D21" si="19">B14/B18</f>
        <v>0.41444374185060279</v>
      </c>
      <c r="C21" s="47">
        <f t="shared" si="19"/>
        <v>0.41828353032352211</v>
      </c>
      <c r="D21" s="47">
        <f t="shared" si="19"/>
        <v>0.44132150251214985</v>
      </c>
      <c r="E21" s="47">
        <f>E14/E18</f>
        <v>0.40858255504307633</v>
      </c>
      <c r="G21" s="47">
        <f t="shared" ref="G21:I21" si="20">G14/G18</f>
        <v>0.60907280230366634</v>
      </c>
      <c r="H21" s="47">
        <f t="shared" si="20"/>
        <v>0.60684660479355368</v>
      </c>
      <c r="I21" s="47">
        <f t="shared" si="20"/>
        <v>0.57738683687300074</v>
      </c>
      <c r="J21" s="47">
        <f>J14/J18</f>
        <v>0.59260718558639403</v>
      </c>
      <c r="L21" s="47" t="e">
        <f t="shared" ref="L21" si="21">L14/L18</f>
        <v>#DIV/0!</v>
      </c>
      <c r="M21" s="47" t="e">
        <f>M14/M18</f>
        <v>#DIV/0!</v>
      </c>
    </row>
    <row r="22" spans="1:13" ht="30">
      <c r="A22" s="13" t="s">
        <v>116</v>
      </c>
      <c r="B22" s="72">
        <f t="shared" ref="B22:D22" si="22">B12/B16</f>
        <v>0.42727060159750307</v>
      </c>
      <c r="C22" s="72">
        <f t="shared" si="22"/>
        <v>0.42395177294648723</v>
      </c>
      <c r="D22" s="72">
        <f t="shared" si="22"/>
        <v>0.44439782671792377</v>
      </c>
      <c r="E22" s="72">
        <f>E12/E16</f>
        <v>0.41583195018468344</v>
      </c>
      <c r="G22" s="72">
        <f t="shared" ref="G22:I22" si="23">G12/G16</f>
        <v>0.62370161372562849</v>
      </c>
      <c r="H22" s="72">
        <f t="shared" si="23"/>
        <v>0.62190769880330754</v>
      </c>
      <c r="I22" s="72">
        <f t="shared" si="23"/>
        <v>0.58654414984385872</v>
      </c>
      <c r="J22" s="72">
        <f>J12/J16</f>
        <v>0.59792316542875934</v>
      </c>
      <c r="L22" s="72" t="e">
        <f t="shared" ref="L22" si="24">L12/L16</f>
        <v>#DIV/0!</v>
      </c>
      <c r="M22" s="72" t="e">
        <f>M12/M16</f>
        <v>#DIV/0!</v>
      </c>
    </row>
    <row r="23" spans="1:13" ht="45">
      <c r="A23" s="13" t="s">
        <v>117</v>
      </c>
      <c r="B23" s="47">
        <f t="shared" ref="B23:D23" si="25">B18/B15</f>
        <v>0.65548071346631231</v>
      </c>
      <c r="C23" s="47">
        <f t="shared" si="25"/>
        <v>0.65483964314621435</v>
      </c>
      <c r="D23" s="47">
        <f t="shared" si="25"/>
        <v>0.61417808256516404</v>
      </c>
      <c r="E23" s="47">
        <f>E18/E15</f>
        <v>0.63508677255637347</v>
      </c>
      <c r="G23" s="47">
        <f t="shared" ref="G23:I23" si="26">G18/G15</f>
        <v>0.64771338057791072</v>
      </c>
      <c r="H23" s="47">
        <f t="shared" si="26"/>
        <v>0.69294122807738867</v>
      </c>
      <c r="I23" s="47">
        <f t="shared" si="26"/>
        <v>0.65403599370697385</v>
      </c>
      <c r="J23" s="47">
        <f>J18/J15</f>
        <v>0.64137309020078315</v>
      </c>
      <c r="L23" s="47" t="e">
        <f t="shared" ref="L23" si="27">L18/L15</f>
        <v>#DIV/0!</v>
      </c>
      <c r="M23" s="47" t="e">
        <f>M18/M15</f>
        <v>#DIV/0!</v>
      </c>
    </row>
    <row r="24" spans="1:13">
      <c r="A24" s="11"/>
      <c r="B24" s="17"/>
      <c r="C24" s="17"/>
      <c r="D24" s="17"/>
      <c r="E24" s="17"/>
    </row>
    <row r="25" spans="1:13">
      <c r="A25" s="11"/>
      <c r="B25" s="17"/>
      <c r="C25" s="17"/>
      <c r="D25" s="17"/>
      <c r="E25" s="17"/>
    </row>
    <row r="26" spans="1:13">
      <c r="A26" s="11"/>
      <c r="B26" s="17"/>
      <c r="C26" s="17"/>
      <c r="D26" s="17"/>
      <c r="E26" s="17"/>
    </row>
    <row r="27" spans="1:13">
      <c r="A27" s="11"/>
      <c r="B27" s="17"/>
      <c r="C27" s="17"/>
      <c r="D27" s="17"/>
      <c r="E27" s="17"/>
    </row>
    <row r="28" spans="1:13">
      <c r="A28" s="11"/>
      <c r="B28" s="17"/>
      <c r="C28" s="17"/>
      <c r="D28" s="17"/>
      <c r="E28" s="17"/>
    </row>
    <row r="29" spans="1:13">
      <c r="A29" s="11"/>
      <c r="B29" s="17"/>
      <c r="C29" s="17"/>
      <c r="D29" s="17"/>
      <c r="E29" s="17"/>
    </row>
    <row r="30" spans="1:13">
      <c r="A30" s="11"/>
      <c r="B30" s="17"/>
      <c r="C30" s="17"/>
      <c r="D30" s="17"/>
      <c r="E30" s="17"/>
    </row>
    <row r="31" spans="1:13">
      <c r="A31" s="11"/>
      <c r="B31" s="17"/>
      <c r="C31" s="17"/>
      <c r="D31" s="17"/>
      <c r="E31" s="17"/>
    </row>
    <row r="32" spans="1:13">
      <c r="A32" s="11"/>
      <c r="B32" s="17"/>
      <c r="C32" s="17"/>
      <c r="D32" s="17"/>
      <c r="E32" s="17"/>
    </row>
    <row r="33" spans="1:5">
      <c r="A33" s="11"/>
      <c r="B33" s="17"/>
      <c r="C33" s="17"/>
      <c r="D33" s="17"/>
      <c r="E33" s="17"/>
    </row>
    <row r="34" spans="1:5">
      <c r="A34" s="11"/>
      <c r="B34" s="17"/>
      <c r="C34" s="17"/>
      <c r="D34" s="17"/>
      <c r="E34" s="17"/>
    </row>
    <row r="35" spans="1:5">
      <c r="A35" s="11"/>
      <c r="B35" s="17"/>
      <c r="C35" s="17"/>
      <c r="D35" s="17"/>
      <c r="E35" s="17"/>
    </row>
    <row r="36" spans="1:5">
      <c r="A36" s="11"/>
      <c r="B36" s="17"/>
      <c r="C36" s="17"/>
      <c r="D36" s="17"/>
      <c r="E36" s="17"/>
    </row>
    <row r="37" spans="1:5">
      <c r="A37" s="11"/>
      <c r="B37" s="17"/>
      <c r="C37" s="17"/>
      <c r="D37" s="17"/>
      <c r="E37" s="17"/>
    </row>
    <row r="38" spans="1:5">
      <c r="A38" s="11"/>
      <c r="B38" s="17"/>
      <c r="C38" s="17"/>
      <c r="D38" s="17"/>
      <c r="E38" s="17"/>
    </row>
    <row r="39" spans="1:5">
      <c r="A39" s="11"/>
      <c r="B39" s="17"/>
      <c r="C39" s="17"/>
      <c r="D39" s="17"/>
      <c r="E39" s="17"/>
    </row>
    <row r="40" spans="1:5">
      <c r="A40" s="11"/>
      <c r="B40" s="17"/>
      <c r="C40" s="17"/>
      <c r="D40" s="17"/>
      <c r="E40" s="17"/>
    </row>
    <row r="41" spans="1:5">
      <c r="A41" s="11"/>
      <c r="B41" s="17"/>
      <c r="C41" s="17"/>
      <c r="D41" s="17"/>
      <c r="E41" s="17"/>
    </row>
    <row r="42" spans="1:5">
      <c r="A42" s="11"/>
      <c r="B42" s="28"/>
      <c r="C42" s="28"/>
      <c r="D42" s="28"/>
      <c r="E42" s="28"/>
    </row>
    <row r="43" spans="1:5">
      <c r="A43" s="11"/>
      <c r="B43" s="28"/>
      <c r="C43" s="28"/>
      <c r="D43" s="28"/>
      <c r="E43" s="28"/>
    </row>
    <row r="44" spans="1:5">
      <c r="A44" s="11"/>
      <c r="B44" s="28"/>
      <c r="C44" s="28"/>
      <c r="D44" s="28"/>
      <c r="E44" s="28"/>
    </row>
    <row r="45" spans="1:5">
      <c r="A45" s="11"/>
      <c r="B45" s="28"/>
      <c r="C45" s="28"/>
      <c r="D45" s="28"/>
      <c r="E45" s="28"/>
    </row>
    <row r="46" spans="1:5">
      <c r="A46" s="11"/>
      <c r="B46" s="28"/>
      <c r="C46" s="28"/>
      <c r="D46" s="28"/>
      <c r="E46" s="28"/>
    </row>
    <row r="47" spans="1:5">
      <c r="A47" s="11"/>
      <c r="B47" s="28"/>
      <c r="C47" s="28"/>
      <c r="D47" s="28"/>
      <c r="E47" s="28"/>
    </row>
    <row r="48" spans="1:5">
      <c r="A48" s="11"/>
      <c r="B48" s="28"/>
      <c r="C48" s="28"/>
      <c r="D48" s="28"/>
      <c r="E48" s="28"/>
    </row>
    <row r="49" spans="1:5">
      <c r="A49" s="11"/>
      <c r="B49" s="28"/>
      <c r="C49" s="28"/>
      <c r="D49" s="28"/>
      <c r="E49" s="28"/>
    </row>
    <row r="50" spans="1:5">
      <c r="A50" s="11"/>
      <c r="B50" s="28"/>
      <c r="C50" s="28"/>
      <c r="D50" s="28"/>
      <c r="E50" s="28"/>
    </row>
    <row r="51" spans="1:5">
      <c r="A51" s="11"/>
      <c r="B51" s="28"/>
      <c r="C51" s="28"/>
      <c r="D51" s="28"/>
      <c r="E51" s="28"/>
    </row>
    <row r="52" spans="1:5">
      <c r="A52" s="11"/>
      <c r="B52" s="28"/>
      <c r="C52" s="28"/>
      <c r="D52" s="28"/>
      <c r="E52" s="28"/>
    </row>
    <row r="53" spans="1:5">
      <c r="A53" s="11"/>
      <c r="B53" s="28"/>
      <c r="C53" s="28"/>
      <c r="D53" s="28"/>
      <c r="E53" s="28"/>
    </row>
    <row r="54" spans="1:5">
      <c r="A54" s="11"/>
      <c r="B54" s="28"/>
      <c r="C54" s="28"/>
      <c r="D54" s="28"/>
      <c r="E54" s="28"/>
    </row>
    <row r="55" spans="1:5">
      <c r="A55" s="11"/>
      <c r="B55" s="28"/>
      <c r="C55" s="28"/>
      <c r="D55" s="28"/>
      <c r="E55" s="28"/>
    </row>
    <row r="56" spans="1:5">
      <c r="A56" s="11"/>
      <c r="B56" s="28"/>
      <c r="C56" s="28"/>
      <c r="D56" s="28"/>
      <c r="E56" s="28"/>
    </row>
    <row r="57" spans="1:5">
      <c r="A57" s="11"/>
      <c r="B57" s="28"/>
      <c r="C57" s="28"/>
      <c r="D57" s="28"/>
      <c r="E57" s="28"/>
    </row>
    <row r="58" spans="1:5">
      <c r="A58" s="11"/>
      <c r="B58" s="28"/>
      <c r="C58" s="28"/>
      <c r="D58" s="28"/>
      <c r="E58" s="28"/>
    </row>
    <row r="59" spans="1:5">
      <c r="A59" s="11"/>
      <c r="B59" s="28"/>
      <c r="C59" s="28"/>
      <c r="D59" s="28"/>
      <c r="E59" s="28"/>
    </row>
    <row r="60" spans="1:5">
      <c r="A60" s="11"/>
      <c r="B60" s="28"/>
      <c r="C60" s="28"/>
      <c r="D60" s="28"/>
      <c r="E60" s="28"/>
    </row>
    <row r="61" spans="1:5">
      <c r="A61" s="11"/>
      <c r="B61" s="28"/>
      <c r="C61" s="28"/>
      <c r="D61" s="28"/>
      <c r="E61" s="28"/>
    </row>
    <row r="62" spans="1:5">
      <c r="A62" s="11"/>
      <c r="B62" s="28"/>
      <c r="C62" s="28"/>
      <c r="D62" s="28"/>
      <c r="E62" s="28"/>
    </row>
    <row r="63" spans="1:5">
      <c r="A63" s="11"/>
      <c r="B63" s="28"/>
      <c r="C63" s="28"/>
      <c r="D63" s="28"/>
      <c r="E63" s="28"/>
    </row>
    <row r="64" spans="1:5">
      <c r="A64" s="11"/>
      <c r="B64" s="28"/>
      <c r="C64" s="28"/>
      <c r="D64" s="28"/>
      <c r="E64" s="28"/>
    </row>
    <row r="65" spans="1:5">
      <c r="A65" s="11"/>
      <c r="B65" s="28"/>
      <c r="C65" s="28"/>
      <c r="D65" s="28"/>
      <c r="E65" s="28"/>
    </row>
    <row r="66" spans="1:5">
      <c r="A66" s="11"/>
      <c r="B66" s="28"/>
      <c r="C66" s="28"/>
      <c r="D66" s="28"/>
      <c r="E66" s="28"/>
    </row>
    <row r="67" spans="1:5">
      <c r="A67" s="11"/>
      <c r="B67" s="28"/>
      <c r="C67" s="28"/>
      <c r="D67" s="28"/>
      <c r="E67" s="28"/>
    </row>
    <row r="68" spans="1:5">
      <c r="A68" s="11"/>
      <c r="B68" s="28"/>
      <c r="C68" s="28"/>
      <c r="D68" s="28"/>
      <c r="E68" s="28"/>
    </row>
    <row r="69" spans="1:5">
      <c r="A69" s="11"/>
      <c r="B69" s="28"/>
      <c r="C69" s="28"/>
      <c r="D69" s="28"/>
      <c r="E69" s="28"/>
    </row>
    <row r="70" spans="1:5">
      <c r="A70" s="11"/>
      <c r="B70" s="28"/>
      <c r="C70" s="28"/>
      <c r="D70" s="28"/>
      <c r="E70" s="28"/>
    </row>
    <row r="71" spans="1:5">
      <c r="A71" s="11"/>
      <c r="B71" s="28"/>
      <c r="C71" s="28"/>
      <c r="D71" s="28"/>
      <c r="E71" s="28"/>
    </row>
    <row r="72" spans="1:5">
      <c r="A72" s="11"/>
      <c r="B72" s="28"/>
      <c r="C72" s="28"/>
      <c r="D72" s="28"/>
      <c r="E72" s="28"/>
    </row>
    <row r="73" spans="1:5">
      <c r="A73" s="11"/>
      <c r="B73" s="28"/>
      <c r="C73" s="28"/>
      <c r="D73" s="28"/>
      <c r="E73" s="28"/>
    </row>
    <row r="74" spans="1:5">
      <c r="A74" s="11"/>
      <c r="B74" s="28"/>
      <c r="C74" s="28"/>
      <c r="D74" s="28"/>
      <c r="E74" s="28"/>
    </row>
    <row r="75" spans="1:5">
      <c r="A75" s="11"/>
      <c r="B75" s="28"/>
      <c r="C75" s="28"/>
      <c r="D75" s="28"/>
      <c r="E75" s="28"/>
    </row>
    <row r="76" spans="1:5">
      <c r="A76" s="11"/>
      <c r="B76" s="28"/>
      <c r="C76" s="28"/>
      <c r="D76" s="28"/>
      <c r="E76" s="28"/>
    </row>
    <row r="77" spans="1:5">
      <c r="A77" s="11"/>
      <c r="B77" s="28"/>
      <c r="C77" s="28"/>
      <c r="D77" s="28"/>
      <c r="E77" s="28"/>
    </row>
    <row r="78" spans="1:5">
      <c r="A78" s="11"/>
      <c r="B78" s="28"/>
      <c r="C78" s="28"/>
      <c r="D78" s="28"/>
      <c r="E78" s="28"/>
    </row>
    <row r="79" spans="1:5">
      <c r="A79" s="11"/>
      <c r="B79" s="28"/>
      <c r="C79" s="28"/>
      <c r="D79" s="28"/>
      <c r="E79" s="28"/>
    </row>
    <row r="80" spans="1:5">
      <c r="A80" s="11"/>
      <c r="B80" s="28"/>
      <c r="C80" s="28"/>
      <c r="D80" s="28"/>
      <c r="E80" s="2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Instructions</vt:lpstr>
      <vt:lpstr>Net Position</vt:lpstr>
      <vt:lpstr>Net Pos Try 2</vt:lpstr>
      <vt:lpstr>Expenses</vt:lpstr>
      <vt:lpstr>Revenue</vt:lpstr>
      <vt:lpstr>Cash Flows</vt:lpstr>
      <vt:lpstr>Moody's Ratios</vt:lpstr>
      <vt:lpstr>F-B Ratios</vt:lpstr>
      <vt:lpstr>IPEDS expenses</vt:lpstr>
      <vt:lpstr>IPEDS Salary Expense</vt:lpstr>
      <vt:lpstr>AllPublics</vt:lpstr>
      <vt:lpstr>Flagships</vt:lpstr>
      <vt:lpstr>Regionals</vt:lpstr>
      <vt:lpstr>Others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2015-07-14T20:20:55Z</dcterms:created>
  <dcterms:modified xsi:type="dcterms:W3CDTF">2021-02-15T14:00:32Z</dcterms:modified>
</cp:coreProperties>
</file>